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codeName="ThisWorkbook"/>
  <xr:revisionPtr revIDLastSave="1" documentId="8_{A2DC8852-6F2C-4EBD-9CF8-5CF82CDABF05}" xr6:coauthVersionLast="47" xr6:coauthVersionMax="47" xr10:uidLastSave="{346D5B1E-B66A-4B0B-A7EB-6ADFF3583F5D}"/>
  <bookViews>
    <workbookView xWindow="-110" yWindow="-110" windowWidth="19420" windowHeight="11500" tabRatio="693" firstSheet="1" activeTab="1" xr2:uid="{0C369B61-1767-4B83-9C85-6E31D345364A}"/>
  </bookViews>
  <sheets>
    <sheet name="Cognos_Office_Connection_Cache" sheetId="2" state="veryHidden" r:id="rId1"/>
    <sheet name="Title" sheetId="49" r:id="rId2"/>
    <sheet name="Contents" sheetId="50" r:id="rId3"/>
    <sheet name="1. Forecast summary" sheetId="48" r:id="rId4"/>
    <sheet name="2. Operating expenditure" sheetId="58" r:id="rId5"/>
    <sheet name="3. Base capital expenditure" sheetId="125" r:id="rId6"/>
    <sheet name="4. MCP and Listed projects" sheetId="41" r:id="rId7"/>
    <sheet name="5. Major capex - outputs" sheetId="128" r:id="rId8"/>
    <sheet name="6. Grid Performance Targets" sheetId="127" r:id="rId9"/>
    <sheet name="7. Asset Performance &amp; Health" sheetId="126" r:id="rId10"/>
  </sheets>
  <definedNames>
    <definedName name="__ITT3">#REF!</definedName>
    <definedName name="__lob2">#REF!</definedName>
    <definedName name="__SPA3">#REF!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ITT3">#REF!</definedName>
    <definedName name="_lob2">#REF!</definedName>
    <definedName name="_SPA3">#REF!</definedName>
    <definedName name="aa">#REF!</definedName>
    <definedName name="ACC_CHK">#REF!</definedName>
    <definedName name="ActivityTypeNew">#REF!</definedName>
    <definedName name="Actual">#REF!</definedName>
    <definedName name="actualscenario">#REF!</definedName>
    <definedName name="ActualYTD4">#REF!</definedName>
    <definedName name="add">#REF!</definedName>
    <definedName name="add_admin">#REF!</definedName>
    <definedName name="add_comm">#REF!</definedName>
    <definedName name="add_dctl">#REF!</definedName>
    <definedName name="add_ease">#REF!</definedName>
    <definedName name="add_hvdc">#REF!</definedName>
    <definedName name="add_subs">#REF!</definedName>
    <definedName name="add_tlan">#REF!</definedName>
    <definedName name="add_tran">#REF!</definedName>
    <definedName name="adj_admin">#REF!</definedName>
    <definedName name="adj_comm">#REF!</definedName>
    <definedName name="adj_dctl">#REF!</definedName>
    <definedName name="adj_ease">#REF!</definedName>
    <definedName name="adj_hvdc">#REF!</definedName>
    <definedName name="adj_subs">#REF!</definedName>
    <definedName name="adj_tlan">#REF!</definedName>
    <definedName name="adj_tran">#REF!</definedName>
    <definedName name="AdjustmentFactor">#REF!</definedName>
    <definedName name="admin">#REF!</definedName>
    <definedName name="admin_add">#REF!</definedName>
    <definedName name="admin1">#REF!</definedName>
    <definedName name="ADMINDEP">#REF!</definedName>
    <definedName name="ADMN">#REF!</definedName>
    <definedName name="ADMN_DEP">#REF!</definedName>
    <definedName name="admn_depret">#REF!</definedName>
    <definedName name="admn_deptrf">#REF!</definedName>
    <definedName name="ADMN_NBV">#REF!</definedName>
    <definedName name="admn_ret">#REF!</definedName>
    <definedName name="admn_trf">#REF!</definedName>
    <definedName name="admn2">#REF!</definedName>
    <definedName name="ADMN3">#REF!</definedName>
    <definedName name="admnnbv">#REF!</definedName>
    <definedName name="ADMNRET">#REF!</definedName>
    <definedName name="ADMNTRF">#REF!</definedName>
    <definedName name="AllMetals_4YrAvg">#REF!</definedName>
    <definedName name="Allocation_Sheet">#REF!</definedName>
    <definedName name="Aluminium_4YrAvg">#REF!</definedName>
    <definedName name="AMPCat">#REF!</definedName>
    <definedName name="AMT_400KV">#REF!</definedName>
    <definedName name="Answer1">OFFSET(#REF!,0,0,SUM(#REF!),1)</definedName>
    <definedName name="ASS_CUBE">#REF!</definedName>
    <definedName name="AssetBaseIIInclude">#REF!</definedName>
    <definedName name="AssetBaseIInclude">#REF!</definedName>
    <definedName name="ATTR_CC_DESC">#REF!</definedName>
    <definedName name="AvailableReallocation">#REF!</definedName>
    <definedName name="Backup">#REF!</definedName>
    <definedName name="bb">#REF!</definedName>
    <definedName name="Bearer">#REF!</definedName>
    <definedName name="Bearer.ID">#REF!</definedName>
    <definedName name="Bill_rates">#REF!</definedName>
    <definedName name="Bond_rates">#REF!</definedName>
    <definedName name="Bond_spread">#REF!</definedName>
    <definedName name="Budget">#REF!</definedName>
    <definedName name="Budget_name">#REF!</definedName>
    <definedName name="BUDGET_PERIOD">#REF!</definedName>
    <definedName name="BUDGET_PERIOD_2">#REF!</definedName>
    <definedName name="BUDGET_PREVIOUS">#REF!</definedName>
    <definedName name="BUDGET_PREVIOUS_INFLATED">#REF!</definedName>
    <definedName name="BUDGET_UPCOMING_INFLATED">#REF!</definedName>
    <definedName name="BUDGET_UPCOMING_UNINFLATED">#REF!</definedName>
    <definedName name="BudgetAccountCodes">#REF!</definedName>
    <definedName name="budgetscenario">#REF!</definedName>
    <definedName name="BusinessPlan">#REF!</definedName>
    <definedName name="C_Mth">#REF!</definedName>
    <definedName name="cable">#REF!</definedName>
    <definedName name="cable.id">#REF!</definedName>
    <definedName name="cc">#REF!</definedName>
    <definedName name="CCApprovals">#REF!</definedName>
    <definedName name="Che">#REF!</definedName>
    <definedName name="Checked">#REF!</definedName>
    <definedName name="Classification">#REF!</definedName>
    <definedName name="CLOSE">#REF!</definedName>
    <definedName name="Code">#REF!</definedName>
    <definedName name="COMM">#REF!</definedName>
    <definedName name="comm_add">#REF!</definedName>
    <definedName name="comm_dep">#REF!</definedName>
    <definedName name="comm_depret">#REF!</definedName>
    <definedName name="COMM_NBV">#REF!</definedName>
    <definedName name="comm_ret">#REF!</definedName>
    <definedName name="comm_trf">#REF!</definedName>
    <definedName name="comm2">#REF!</definedName>
    <definedName name="COMM3">#REF!</definedName>
    <definedName name="COMMDEP">#REF!</definedName>
    <definedName name="COMMENT1">#REF!</definedName>
    <definedName name="COMMENT2">#REF!</definedName>
    <definedName name="COMMENT3">#REF!</definedName>
    <definedName name="COMMENT4">#REF!</definedName>
    <definedName name="COMMENT5">#REF!</definedName>
    <definedName name="COMMENT6">#REF!</definedName>
    <definedName name="COMMENT7">#REF!</definedName>
    <definedName name="COMMENTS">#REF!</definedName>
    <definedName name="commnbv">#REF!</definedName>
    <definedName name="COMMRET">#REF!</definedName>
    <definedName name="comms">#REF!</definedName>
    <definedName name="Comms5">#REF!</definedName>
    <definedName name="CommsYTD5">#REF!</definedName>
    <definedName name="COMMTRF">#REF!</definedName>
    <definedName name="Completed">#REF!</definedName>
    <definedName name="Cond_RCP3">#REF!</definedName>
    <definedName name="Cond_RCP4">#REF!</definedName>
    <definedName name="Cond_RCP5">#REF!</definedName>
    <definedName name="config">#REF!</definedName>
    <definedName name="Copper_4YrAvg">#REF!</definedName>
    <definedName name="costcentre">#REF!</definedName>
    <definedName name="Cover_Sheet">#REF!</definedName>
    <definedName name="CPI">#REF!</definedName>
    <definedName name="CPI_1011">#REF!</definedName>
    <definedName name="CPI_1112">#REF!</definedName>
    <definedName name="CPI_1213">#REF!</definedName>
    <definedName name="CPI_1314">#REF!</definedName>
    <definedName name="CPI_1415">#REF!</definedName>
    <definedName name="CPI_Index_1011">#REF!</definedName>
    <definedName name="CPI_Index_1112">#REF!</definedName>
    <definedName name="CPI_Index_1213">#REF!</definedName>
    <definedName name="CPI_Index_1314">#REF!</definedName>
    <definedName name="CPI_Index_1415">#REF!</definedName>
    <definedName name="Created_by">#REF!</definedName>
    <definedName name="CT_rate">#REF!</definedName>
    <definedName name="Cube">#REF!</definedName>
    <definedName name="Cube1">#REF!</definedName>
    <definedName name="Cube2">#REF!</definedName>
    <definedName name="Cube3">#REF!</definedName>
    <definedName name="Current_Forecast">#REF!</definedName>
    <definedName name="Current_Month">#REF!</definedName>
    <definedName name="Current_Month_Full">#REF!</definedName>
    <definedName name="Current_Month_TM1">#REF!</definedName>
    <definedName name="current_month1">#REF!</definedName>
    <definedName name="CURRENT_PERIOD">#REF!</definedName>
    <definedName name="CURRENT_PERIOD_MMM_YY">#REF!</definedName>
    <definedName name="Current_Year">#REF!</definedName>
    <definedName name="Current_year1">#REF!</definedName>
    <definedName name="Current_YTD">#REF!</definedName>
    <definedName name="Current_YTD_TM1">#REF!</definedName>
    <definedName name="currentmonth">#REF!</definedName>
    <definedName name="CurrYr">0</definedName>
    <definedName name="dat">#REF!</definedName>
    <definedName name="data">#REF!</definedName>
    <definedName name="Date_Created">#REF!</definedName>
    <definedName name="Date_EscalationBase">#REF!</definedName>
    <definedName name="Date_ModelStart">#REF!</definedName>
    <definedName name="Date_YearStart">#REF!</definedName>
    <definedName name="Date2Day">#REF!</definedName>
    <definedName name="DCLADEP">#REF!</definedName>
    <definedName name="DCLADEP1">#REF!</definedName>
    <definedName name="DCLADEP2">#REF!</definedName>
    <definedName name="DCTL">#REF!</definedName>
    <definedName name="dctl_add">#REF!</definedName>
    <definedName name="DCTL_DEP">#REF!</definedName>
    <definedName name="DCTL_DEPRET">#REF!</definedName>
    <definedName name="DCTL_DEPTRF">#REF!</definedName>
    <definedName name="DCTL_NBV">#REF!</definedName>
    <definedName name="dctl_ret">#REF!</definedName>
    <definedName name="dctl_trf">#REF!</definedName>
    <definedName name="dctl_trf1">#REF!</definedName>
    <definedName name="DCTL1">#REF!</definedName>
    <definedName name="dctl2">#REF!</definedName>
    <definedName name="DCTL3">#REF!</definedName>
    <definedName name="DCTLDEP">#REF!</definedName>
    <definedName name="dctlnbv">#REF!</definedName>
    <definedName name="DCTLRET">#REF!</definedName>
    <definedName name="DCTLTRF">#REF!</definedName>
    <definedName name="dcyphamth">#REF!</definedName>
    <definedName name="dcyphaytd">#REF!</definedName>
    <definedName name="DECNBV">#REF!</definedName>
    <definedName name="dep">#REF!</definedName>
    <definedName name="dep_admin">#REF!</definedName>
    <definedName name="dep_comm">#REF!</definedName>
    <definedName name="dep_dctl">#REF!</definedName>
    <definedName name="dep_deptrf">#REF!</definedName>
    <definedName name="dep_hvdc">#REF!</definedName>
    <definedName name="dep_subs">#REF!</definedName>
    <definedName name="dep_tlan">#REF!</definedName>
    <definedName name="dep_tran">#REF!</definedName>
    <definedName name="depn">#REF!</definedName>
    <definedName name="Dept">#REF!</definedName>
    <definedName name="Details">#REF!</definedName>
    <definedName name="Dim">#REF!</definedName>
    <definedName name="DIM_CC">#REF!</definedName>
    <definedName name="DIM_DIVISION">#REF!</definedName>
    <definedName name="DIM_PERIOD">#REF!</definedName>
    <definedName name="dist">#REF!</definedName>
    <definedName name="DIVISION">#REF!</definedName>
    <definedName name="DivisionB">#REF!</definedName>
    <definedName name="dropdowns_todo">#REF!</definedName>
    <definedName name="e">#REF!</definedName>
    <definedName name="EASE">#REF!</definedName>
    <definedName name="EASE_NBV">#REF!</definedName>
    <definedName name="easenbv">#REF!</definedName>
    <definedName name="EDB_Name">#REF!</definedName>
    <definedName name="Effect">#REF!</definedName>
    <definedName name="er">#REF!</definedName>
    <definedName name="Escalation">#REF!</definedName>
    <definedName name="EXCLUSIONS">OFFSET(#REF!,0,0,COUNTA(#REF!),1)</definedName>
    <definedName name="Exec_Sum">#REF!</definedName>
    <definedName name="Exp">#REF!</definedName>
    <definedName name="FEC">#REF!</definedName>
    <definedName name="fibre">#REF!</definedName>
    <definedName name="fibre.pairs">#REF!</definedName>
    <definedName name="fibre.size">#REF!</definedName>
    <definedName name="fibrep">#REF!</definedName>
    <definedName name="Figure_2.2">#REF!</definedName>
    <definedName name="Figure_X1">#REF!</definedName>
    <definedName name="Financials_Sheet">#REF!</definedName>
    <definedName name="finish">#REF!</definedName>
    <definedName name="FORECAST_CURRENT">#REF!</definedName>
    <definedName name="Forecast_Month">#REF!</definedName>
    <definedName name="FORECAST_SCENARIO">#REF!</definedName>
    <definedName name="FORECAST_SCENARIO2">#REF!</definedName>
    <definedName name="forecastcube">#REF!</definedName>
    <definedName name="forecastscenario">#REF!</definedName>
    <definedName name="formula">#REF!</definedName>
    <definedName name="FrontMonth">#REF!</definedName>
    <definedName name="FullProjectBaseCon">#REF!</definedName>
    <definedName name="FULLYEAR">#REF!</definedName>
    <definedName name="fullyearratios">#REF!</definedName>
    <definedName name="Funding_Source">#REF!</definedName>
    <definedName name="g">#REF!</definedName>
    <definedName name="ghh">#REF!</definedName>
    <definedName name="GRAPH_ACT">#REF!:OFFSET(#REF!,0,GRAPH_LENGTH)</definedName>
    <definedName name="GRAPH_AXIS">#REF!:OFFSET(#REF!,0,GRAPH_LENGTH)</definedName>
    <definedName name="GRAPH_CBUD">#REF!:OFFSET(#REF!,0,GRAPH_LENGTH)</definedName>
    <definedName name="GRAPH_FEC">#REF!:OFFSET(#REF!,0,GRAPH_LENGTH)</definedName>
    <definedName name="GRAPH_LENGTH">#REF!</definedName>
    <definedName name="GRAPH_OBUD">#REF!:OFFSET(#REF!,0,GRAPH_LENGTH)</definedName>
    <definedName name="HiY">#REF!</definedName>
    <definedName name="hj">#REF!</definedName>
    <definedName name="HVDC">#REF!</definedName>
    <definedName name="hvdc_add">#REF!</definedName>
    <definedName name="HVDC_DEP">#REF!</definedName>
    <definedName name="HVDC_DEPRET">#REF!</definedName>
    <definedName name="HVDC_NBV">#REF!</definedName>
    <definedName name="hvdc_ret">#REF!</definedName>
    <definedName name="hvdc_trf">#REF!</definedName>
    <definedName name="HVDC1">#REF!</definedName>
    <definedName name="hvdc2">#REF!</definedName>
    <definedName name="HVDC3">#REF!</definedName>
    <definedName name="HVDC5">#REF!</definedName>
    <definedName name="HVDCDEP">#REF!</definedName>
    <definedName name="hvdcnbv">#REF!</definedName>
    <definedName name="HVDCRET">#REF!</definedName>
    <definedName name="HVDCYTD5">#REF!</definedName>
    <definedName name="ID" localSheetId="3" hidden="1">"6ce5e654-8df9-4694-8f0f-b596c7cd044e"</definedName>
    <definedName name="ID" localSheetId="4" hidden="1">"301b9f95-500b-4745-a164-bd2ffa8bbe65"</definedName>
    <definedName name="ID" localSheetId="5" hidden="1">"8f1856f4-c9d5-4038-8d1b-4f224283450d"</definedName>
    <definedName name="ID" localSheetId="6" hidden="1">"e8960198-3805-4e40-9bb6-ce6694e5278c"</definedName>
    <definedName name="ID" localSheetId="7" hidden="1">"566a27ba-6a02-4947-ac92-d69e547065ef"</definedName>
    <definedName name="ID" localSheetId="8" hidden="1">"94c244ec-2206-4b87-9b6c-0e744e1e7d02"</definedName>
    <definedName name="ID" localSheetId="9" hidden="1">"2201b258-30fc-4672-9bf8-1adff3dd55a2"</definedName>
    <definedName name="ID" localSheetId="0" hidden="1">"f396810d-5616-4b73-bc5d-4e7ddd230c6c"</definedName>
    <definedName name="ID" localSheetId="2" hidden="1">"c9ead7db-96f8-4dc2-8858-07a8560a87fb"</definedName>
    <definedName name="ID" localSheetId="1" hidden="1">"1fcb27ed-7a59-4cd8-9109-1e6bbba28621"</definedName>
    <definedName name="ID_400KV">#REF!</definedName>
    <definedName name="ID_CHK">#REF!</definedName>
    <definedName name="Incentive_rate">#REF!</definedName>
    <definedName name="Include">#REF!</definedName>
    <definedName name="IncludeExclude">#REF!</definedName>
    <definedName name="Index">#REF!</definedName>
    <definedName name="Index_1011">#REF!</definedName>
    <definedName name="Index_1112">#REF!</definedName>
    <definedName name="Index_1213">#REF!</definedName>
    <definedName name="Index_1314">#REF!</definedName>
    <definedName name="Index_1415">#REF!</definedName>
    <definedName name="Indiv_Data">#REF!</definedName>
    <definedName name="IndoorCBAllocation">#REF!</definedName>
    <definedName name="Input_Sheet">#REF!</definedName>
    <definedName name="Inputs">#REF!</definedName>
    <definedName name="INTG">#REF!</definedName>
    <definedName name="intg2">#REF!</definedName>
    <definedName name="INTG3">#REF!</definedName>
    <definedName name="INTGDEP">#REF!</definedName>
    <definedName name="IntgraphdataMPSMar08Ch4and5">#REF!</definedName>
    <definedName name="Introduction">#REF!</definedName>
    <definedName name="InverseCPI0910">#REF!</definedName>
    <definedName name="InverseCPI1011">#REF!</definedName>
    <definedName name="InverseCPI1112">#REF!</definedName>
    <definedName name="InverseCPI1314">#REF!</definedName>
    <definedName name="InverseCPI1415">#REF!</definedName>
    <definedName name="ITTmth">#REF!</definedName>
    <definedName name="ittytd">#REF!</definedName>
    <definedName name="ITTYTD3">#REF!</definedName>
    <definedName name="jkh">#REF!</definedName>
    <definedName name="KEY">#REF!</definedName>
    <definedName name="L4MGR">#REF!</definedName>
    <definedName name="L5MGR">#REF!</definedName>
    <definedName name="Likelihood">#REF!</definedName>
    <definedName name="line_of_business">#REF!</definedName>
    <definedName name="lk">#REF!</definedName>
    <definedName name="ln">#REF!</definedName>
    <definedName name="Load">#REF!</definedName>
    <definedName name="LoadMid">#REF!</definedName>
    <definedName name="LOB">#REF!</definedName>
    <definedName name="location">#REF!</definedName>
    <definedName name="Look">#REF!</definedName>
    <definedName name="Lookup_Assets">#REF!</definedName>
    <definedName name="Lookup_Escalation">#REF!</definedName>
    <definedName name="Lookup_Prices">#REF!</definedName>
    <definedName name="Lookup_Prices_Manual">#REF!</definedName>
    <definedName name="Lookup_Spend">#REF!</definedName>
    <definedName name="Lookup_Volumes">#REF!</definedName>
    <definedName name="Lookup_Volumes_Manual">#REF!</definedName>
    <definedName name="LookupIndex">#REF!</definedName>
    <definedName name="MAC">#REF!</definedName>
    <definedName name="Maj">#REF!</definedName>
    <definedName name="majorassets">#REF!</definedName>
    <definedName name="map">#REF!</definedName>
    <definedName name="MAPPING">#REF!</definedName>
    <definedName name="MasterCheck_Calculations">#REF!</definedName>
    <definedName name="MasterCheck_Calculations1">#REF!</definedName>
    <definedName name="MasterCheck_Inputs">#REF!</definedName>
    <definedName name="MasterCheck_Inputs1">#REF!</definedName>
    <definedName name="MasterCheck_Outputs">#REF!</definedName>
    <definedName name="MasterCheck_Outputs1">#REF!</definedName>
    <definedName name="MFAMthly">#REF!</definedName>
    <definedName name="MFAYTD">#REF!</definedName>
    <definedName name="Mgmt_Reports">#REF!</definedName>
    <definedName name="MGR">#REF!</definedName>
    <definedName name="MiY">#REF!</definedName>
    <definedName name="MODELDATE">#REF!</definedName>
    <definedName name="MONTH">#REF!</definedName>
    <definedName name="MonthNames">#REF!</definedName>
    <definedName name="Months">#REF!</definedName>
    <definedName name="MSP_Assets">#REF!</definedName>
    <definedName name="MthActual4">#REF!</definedName>
    <definedName name="MthPlan4">#REF!</definedName>
    <definedName name="Name">#REF!</definedName>
    <definedName name="nbv_admin">#REF!</definedName>
    <definedName name="nbv_comm">#REF!</definedName>
    <definedName name="nbv_dctl">#REF!</definedName>
    <definedName name="nbv_hvdc">#REF!</definedName>
    <definedName name="nbv_subs">#REF!</definedName>
    <definedName name="nbv_tran">#REF!</definedName>
    <definedName name="NBVDEC">#REF!</definedName>
    <definedName name="new">#REF!</definedName>
    <definedName name="NN">#REF!</definedName>
    <definedName name="NvsAnswerCol">"[Drill1]JRNLLAYOUT!$A$4:$A$2917"</definedName>
    <definedName name="NvsASD">"V2012-03-31"</definedName>
    <definedName name="NvsAutoDrillOk">"VN"</definedName>
    <definedName name="NvsDateToNumber">"Y"</definedName>
    <definedName name="NvsElapsedTime">0.000416666662204079</definedName>
    <definedName name="NvsEndTime">39300.7808333333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"%,X,RZT.ACCOUNT.,CZF.BUSINESS_UNIT."</definedName>
    <definedName name="NvsPanelBusUnit">"V"</definedName>
    <definedName name="NvsPanelEffdt">"V1900-01-01"</definedName>
    <definedName name="NvsPanelSetid">"VTPG"</definedName>
    <definedName name="NvsParentRef">#REF!</definedName>
    <definedName name="NvsReqBU">"VTPGE"</definedName>
    <definedName name="NvsReqBUOnly">"VN"</definedName>
    <definedName name="NvsTransLed">"VN"</definedName>
    <definedName name="NvsTreeASD">"V2012-03-31"</definedName>
    <definedName name="NvsValTbl.ACCOUNT">"GL_ACCOUNT_TBL"</definedName>
    <definedName name="NvsValTbl.BUSINESS_UNIT">"BUS_UNIT_TBL_FS"</definedName>
    <definedName name="NvsValTbl.DEPTID">"DEPT_TBL"</definedName>
    <definedName name="NvsValTbl.SCENARIO">"BD_SCENARIO_TBL"</definedName>
    <definedName name="OnOff">#REF!</definedName>
    <definedName name="Outputs">#REF!</definedName>
    <definedName name="Owner">#REF!</definedName>
    <definedName name="Ownership">#REF!</definedName>
    <definedName name="PAC">#REF!</definedName>
    <definedName name="Pal_Workbook_GUID" hidden="1">"6S1JHEHENLE191V518WIWCLK"</definedName>
    <definedName name="PCDOCS">#REF!</definedName>
    <definedName name="PD_FY">#REF!</definedName>
    <definedName name="PD_YTD">#REF!</definedName>
    <definedName name="PERIOD">#REF!</definedName>
    <definedName name="PERIOD_INDEX">#REF!</definedName>
    <definedName name="PERIOD_LATEST">#REF!</definedName>
    <definedName name="Periodicity">#REF!</definedName>
    <definedName name="pete">#REF!</definedName>
    <definedName name="peteh">#REF!</definedName>
    <definedName name="PFM_CC">#REF!</definedName>
    <definedName name="Physicals_Sheet">#REF!</definedName>
    <definedName name="PL_AMT">#REF!</definedName>
    <definedName name="PL_KEY">#REF!</definedName>
    <definedName name="PlanYTD4">#REF!</definedName>
    <definedName name="PMDLValue">#REF!</definedName>
    <definedName name="Policy_Limit">#REF!</definedName>
    <definedName name="policylimit">#REF!</definedName>
    <definedName name="prevyeartodate">#REF!</definedName>
    <definedName name="_xlnm.Print_Area" localSheetId="3">'1. Forecast summary'!$B$3:$AB$31</definedName>
    <definedName name="_xlnm.Print_Area" localSheetId="4">'2. Operating expenditure'!$D$2:$AC$19</definedName>
    <definedName name="_xlnm.Print_Area" localSheetId="5">'3. Base capital expenditure'!$B$2:$AC$38</definedName>
    <definedName name="_xlnm.Print_Area" localSheetId="2">Contents!$B$1:$C$27</definedName>
    <definedName name="_xlnm.Print_Area" localSheetId="1">Title!$A$1:$U$56</definedName>
    <definedName name="Prior_year">#REF!</definedName>
    <definedName name="Priority">#REF!</definedName>
    <definedName name="Procedural">#REF!</definedName>
    <definedName name="PROFILE">#REF!</definedName>
    <definedName name="PTD_ACT">#REF!</definedName>
    <definedName name="PTD_BUD">#REF!</definedName>
    <definedName name="Purpose">#REF!</definedName>
    <definedName name="QiY">#REF!</definedName>
    <definedName name="R_INFL">#REF!</definedName>
    <definedName name="RCP2_SCENARIO">#REF!</definedName>
    <definedName name="RCP2_SCENARIO_FTE">#REF!</definedName>
    <definedName name="RCP3_growth">#REF!</definedName>
    <definedName name="RCP4_growth">#REF!</definedName>
    <definedName name="RCP5_growth">#REF!</definedName>
    <definedName name="RCP6_growth">#REF!</definedName>
    <definedName name="RDATE">#REF!</definedName>
    <definedName name="Real">#REF!</definedName>
    <definedName name="Reallocated">#REF!</definedName>
    <definedName name="RealNominal">#REF!</definedName>
    <definedName name="Recoder">#REF!</definedName>
    <definedName name="_xlnm.Recorder">#REF!</definedName>
    <definedName name="Regions">#REF!</definedName>
    <definedName name="Remedial">#REF!</definedName>
    <definedName name="REPORT">#REF!</definedName>
    <definedName name="REPORT_PAGE">#REF!</definedName>
    <definedName name="REPORTING_MONTH">#REF!</definedName>
    <definedName name="Reporting_Programme">#REF!</definedName>
    <definedName name="REPORTING_YEAR">#REF!</definedName>
    <definedName name="Results">#REF!</definedName>
    <definedName name="ResultsPg1">#REF!</definedName>
    <definedName name="ret">#REF!</definedName>
    <definedName name="ret_adj">#REF!</definedName>
    <definedName name="ret_comm">#REF!</definedName>
    <definedName name="ret_dctl">#REF!</definedName>
    <definedName name="ret_ease">#REF!</definedName>
    <definedName name="ret_hvdc">#REF!</definedName>
    <definedName name="ret_subs">#REF!</definedName>
    <definedName name="ret_tlan">#REF!</definedName>
    <definedName name="ret_tran">#REF!</definedName>
    <definedName name="Rev_Stream">#REF!</definedName>
    <definedName name="rgCode">#REF!</definedName>
    <definedName name="rgExtRates">#REF!</definedName>
    <definedName name="rgIntRates">#REF!</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HasSettings_1"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Server">#REF!</definedName>
    <definedName name="Rounding">#REF!</definedName>
    <definedName name="Rounding_ErrorCheck">#REF!</definedName>
    <definedName name="rTranPlantLookup">#REF!</definedName>
    <definedName name="rTranPlantRates">#REF!</definedName>
    <definedName name="sce">#REF!</definedName>
    <definedName name="Scenario">#REF!</definedName>
    <definedName name="Scenario_1">#REF!</definedName>
    <definedName name="Scenario_1_period">#REF!</definedName>
    <definedName name="Scenario_2">#REF!</definedName>
    <definedName name="Scenario_2_name">#REF!</definedName>
    <definedName name="Scenario_2_period">#REF!</definedName>
    <definedName name="Scenario_3">#REF!</definedName>
    <definedName name="Scenario_3_Name">#REF!</definedName>
    <definedName name="Scenario_3_Period">#REF!</definedName>
    <definedName name="Scenario_4">#REF!</definedName>
    <definedName name="Scenario_4_Name">#REF!</definedName>
    <definedName name="Scenario_4_Period">#REF!</definedName>
    <definedName name="Scenario_name">#REF!</definedName>
    <definedName name="Scenario_period">#REF!</definedName>
    <definedName name="Scenario1">#REF!</definedName>
    <definedName name="Scenario2">#REF!</definedName>
    <definedName name="Scenario3">#REF!</definedName>
    <definedName name="Scenario4">#REF!</definedName>
    <definedName name="scenario5">#REF!</definedName>
    <definedName name="sdf">#REF!</definedName>
    <definedName name="SEASONAL">#REF!</definedName>
    <definedName name="SelectedMonthIndex">#REF!</definedName>
    <definedName name="SelectedYearIndex">#REF!</definedName>
    <definedName name="SERVAREA">#REF!</definedName>
    <definedName name="SERVER">#REF!</definedName>
    <definedName name="SERVER_TWO">#REF!</definedName>
    <definedName name="service">#REF!</definedName>
    <definedName name="service.list">#REF!</definedName>
    <definedName name="ServiceCodes">#REF!</definedName>
    <definedName name="SFIR">#REF!</definedName>
    <definedName name="SimOpt_CheckPrecisionAfter" hidden="1">100</definedName>
    <definedName name="SimOpt_GotoSample" hidden="1">0</definedName>
    <definedName name="SimOpt_Macros0" hidden="1">""</definedName>
    <definedName name="SimOpt_Macros1" hidden="1">""</definedName>
    <definedName name="SimOpt_Macros2" hidden="1">""</definedName>
    <definedName name="SimOpt_Macros3" hidden="1">""</definedName>
    <definedName name="SimOpt_MacrosUsage" hidden="1">0</definedName>
    <definedName name="SimOpt_MinSimBufferSize" hidden="1">5000000</definedName>
    <definedName name="SimOpt_RefreshExcel" hidden="1">0</definedName>
    <definedName name="SimOpt_RefreshRate" hidden="1">10</definedName>
    <definedName name="SimOpt_SamplesCount" hidden="1">5000</definedName>
    <definedName name="SimOpt_Seed0" hidden="1">0</definedName>
    <definedName name="SimOpt_SeedFixed" hidden="1">0</definedName>
    <definedName name="SimOpt_SeedMultiplyType" hidden="1">0</definedName>
    <definedName name="SimOpt_ShowResultsAtEnd" hidden="1">1</definedName>
    <definedName name="SimOpt_SimName0" hidden="1">""</definedName>
    <definedName name="SimOpt_SimsCount" hidden="1">1</definedName>
    <definedName name="SimOpt_StopOnOutputError" hidden="1">0</definedName>
    <definedName name="Sites">#REF!</definedName>
    <definedName name="sites.use">#REF!</definedName>
    <definedName name="SL010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0C01FMTNM">"dyn inc years"</definedName>
    <definedName name="SL010C01HND">287266265</definedName>
    <definedName name="SL0111FMTNM">213012976</definedName>
    <definedName name="SL011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1C01FMTNM">"dyn inc years"</definedName>
    <definedName name="SL011C01HND">287266265</definedName>
    <definedName name="SL011EXPANDUP">"new P&amp;L years"</definedName>
    <definedName name="SL011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C01HND">-1</definedName>
    <definedName name="SL01R01HND">-1</definedName>
    <definedName name="SL01R02HND">-1</definedName>
    <definedName name="SL01VIEWHND">-1</definedName>
    <definedName name="SL02R01HND">-1</definedName>
    <definedName name="SL02R02HND">-1</definedName>
    <definedName name="SL02VIEWHND">-1</definedName>
    <definedName name="SL03R01HND">-1</definedName>
    <definedName name="SL03R02HND">-1</definedName>
    <definedName name="SL03VIEWHND">-1</definedName>
    <definedName name="SL04R01HND">-1</definedName>
    <definedName name="SL04R02HND">-1</definedName>
    <definedName name="SL04VIEWHND">-1</definedName>
    <definedName name="SL05R01HND">-1</definedName>
    <definedName name="SL05R02HND">-1</definedName>
    <definedName name="SL05VIEWHND">-1</definedName>
    <definedName name="SL06R01HND">-1</definedName>
    <definedName name="SL06R02HND">-1</definedName>
    <definedName name="SL06VIEWHND">-1</definedName>
    <definedName name="SL07R01HND">-1</definedName>
    <definedName name="SL07R02HND">-1</definedName>
    <definedName name="SL07VIEWHND">-1</definedName>
    <definedName name="SL08R01HND">-1</definedName>
    <definedName name="SL08R02HND">-1</definedName>
    <definedName name="SL08VIEWHND">-1</definedName>
    <definedName name="SL09R01HND">-1</definedName>
    <definedName name="SL09R02HND">-1</definedName>
    <definedName name="SL09VIEWHND">-1</definedName>
    <definedName name="SL10R01HND">-1</definedName>
    <definedName name="SL10R02HND">-1</definedName>
    <definedName name="SL10VIEWHND">-1</definedName>
    <definedName name="SL11R01HND">-1</definedName>
    <definedName name="SL11R02HND">-1</definedName>
    <definedName name="SL11VIEWHND">-1</definedName>
    <definedName name="SL121FMTNM">213012976</definedName>
    <definedName name="SL12ELEMS_01">"new P&amp;L years"</definedName>
    <definedName name="SL12EXPANDUP">"new P&amp;L years"</definedName>
    <definedName name="SL12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2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2PANDUP">213012976</definedName>
    <definedName name="SL12R01HND">-1</definedName>
    <definedName name="SL12R02HND">-1</definedName>
    <definedName name="SL12VIEWHND">-1</definedName>
    <definedName name="SL131FMTNM">213012976</definedName>
    <definedName name="SL13ELEMS_01">"new P&amp;L years"</definedName>
    <definedName name="SL13EXPANDUP">"new P&amp;L years"</definedName>
    <definedName name="SL13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3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3PANDUP">213012976</definedName>
    <definedName name="SL13R01HND">-1</definedName>
    <definedName name="SL13R02HND">-1</definedName>
    <definedName name="SL13VIEWHND">-1</definedName>
    <definedName name="SL141FMTNM">213012976</definedName>
    <definedName name="SL14ELEMS_01">"new P&amp;L years"</definedName>
    <definedName name="SL14EXPANDUP">"new P&amp;L years"</definedName>
    <definedName name="SL14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4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4PANDUP">213012976</definedName>
    <definedName name="SL14R01HND">-1</definedName>
    <definedName name="SL14R02HND">-1</definedName>
    <definedName name="SL14VIEWHND">-1</definedName>
    <definedName name="SL151FMTNM">213012976</definedName>
    <definedName name="SL15ELEMS_01">"new P&amp;L years"</definedName>
    <definedName name="SL15EXPANDUP">"new P&amp;L years"</definedName>
    <definedName name="SL15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5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5PANDUP">213012976</definedName>
    <definedName name="SL15R01HND">-1</definedName>
    <definedName name="SL15R02HND">-1</definedName>
    <definedName name="SL15VIEWHND">-1</definedName>
    <definedName name="SL161FMTNM">213012976</definedName>
    <definedName name="SL16ELEMS_01">"new P&amp;L years"</definedName>
    <definedName name="SL16EXPANDUP">"new P&amp;L years"</definedName>
    <definedName name="SL16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6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6PANDUP">213012976</definedName>
    <definedName name="SL16R01HND">-1</definedName>
    <definedName name="SL16R02HND">-1</definedName>
    <definedName name="SL16VIEWHND">-1</definedName>
    <definedName name="SL171FMTNM">213012976</definedName>
    <definedName name="SL17ELEMS_01">"new P&amp;L years"</definedName>
    <definedName name="SL17EXPANDUP">"new P&amp;L years"</definedName>
    <definedName name="SL17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7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7PANDUP">213012976</definedName>
    <definedName name="SL17R01HND">-1</definedName>
    <definedName name="SL17R02HND">-1</definedName>
    <definedName name="SL17VIEWHND">-1</definedName>
    <definedName name="SL181FMTNM">213012976</definedName>
    <definedName name="SL18ELEMS_01">"new P&amp;L years"</definedName>
    <definedName name="SL18EXPANDUP">"new P&amp;L years"</definedName>
    <definedName name="SL18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8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8PANDUP">213012976</definedName>
    <definedName name="SL18R01HND">-1</definedName>
    <definedName name="SL18R02HND">-1</definedName>
    <definedName name="SL18VIEWHND">-1</definedName>
    <definedName name="SL191FMTNM">213012976</definedName>
    <definedName name="SL19ELEMS_01">"new P&amp;L years"</definedName>
    <definedName name="SL19EXPANDUP">"new P&amp;L years"</definedName>
    <definedName name="SL19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9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9PANDUP">213012976</definedName>
    <definedName name="SL19R01HND">-1</definedName>
    <definedName name="SL19R02HND">-1</definedName>
    <definedName name="SL19VIEWHND">-1</definedName>
    <definedName name="SL201FMTNM">213012976</definedName>
    <definedName name="SL20ELEMS_01">"new P&amp;L years"</definedName>
    <definedName name="SL20EXPANDUP">"new P&amp;L years"</definedName>
    <definedName name="SL20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0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0PANDUP">213012976</definedName>
    <definedName name="SL20R01HND">-1</definedName>
    <definedName name="SL20R02HND">-1</definedName>
    <definedName name="SL20VIEWHND">-1</definedName>
    <definedName name="SL211FMTNM">213012976</definedName>
    <definedName name="SL21CHARTPLOTBY">1</definedName>
    <definedName name="SL21CHARTREF">"BP and MPR P&amp;L.xls_x001D_Sheet1_x001D_Chart 1"</definedName>
    <definedName name="SL21ELEMS_01">"new P&amp;L years"</definedName>
    <definedName name="SL21EXPANDUP">"new P&amp;L years"</definedName>
    <definedName name="SL21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1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1PANDUP">213012976</definedName>
    <definedName name="SL21R01HND">-1</definedName>
    <definedName name="SL21R02HND">-1</definedName>
    <definedName name="SL21VIEWHND">-1</definedName>
    <definedName name="SL22R01HND">-1</definedName>
    <definedName name="SL22R02HND">-1</definedName>
    <definedName name="SL22VIEWHND">-1</definedName>
    <definedName name="SL23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3C01FMTNM">"dyn inc years"</definedName>
    <definedName name="SL23C01HND">287266265</definedName>
    <definedName name="SL23VIEWHND">-1</definedName>
    <definedName name="SL24R01HND">-1</definedName>
    <definedName name="SL24R02HND">-1</definedName>
    <definedName name="SL24VIEWHND">-1</definedName>
    <definedName name="slan2">#REF!</definedName>
    <definedName name="SLAN3">#REF!</definedName>
    <definedName name="SLANTRF">#REF!</definedName>
    <definedName name="soft2">#REF!</definedName>
    <definedName name="SOFT3">#REF!</definedName>
    <definedName name="SOISTPlan">#REF!</definedName>
    <definedName name="SPAYTD3">#REF!</definedName>
    <definedName name="SpendPlanDevelopment">#REF!</definedName>
    <definedName name="SpendPlanExecution">#REF!</definedName>
    <definedName name="STAGES">#REF!</definedName>
    <definedName name="start">#REF!</definedName>
    <definedName name="Steel_4YrAvg">#REF!</definedName>
    <definedName name="SUBS">#REF!</definedName>
    <definedName name="subs_add">#REF!</definedName>
    <definedName name="SUBS_DEP">#REF!</definedName>
    <definedName name="SUBS_DEPRET">#REF!</definedName>
    <definedName name="SUBS_DEPTRF">#REF!</definedName>
    <definedName name="SUBS_NBV">#REF!</definedName>
    <definedName name="subs_ret">#REF!</definedName>
    <definedName name="subs_trf">#REF!</definedName>
    <definedName name="subs1">#REF!</definedName>
    <definedName name="subs2">#REF!</definedName>
    <definedName name="Subs3">#REF!</definedName>
    <definedName name="Subs5">#REF!</definedName>
    <definedName name="SUBSDEP">#REF!</definedName>
    <definedName name="subsnbv">#REF!</definedName>
    <definedName name="SUBSRET">#REF!</definedName>
    <definedName name="SubsYTD3">#REF!</definedName>
    <definedName name="SubsYTD5">#REF!</definedName>
    <definedName name="SX01R02ENABLE">1</definedName>
    <definedName name="SX01R03ENABLE">1</definedName>
    <definedName name="SX01R04ENABLE">1</definedName>
    <definedName name="SX01R05ENABLE">1</definedName>
    <definedName name="SX01R06ENABLE">1</definedName>
    <definedName name="SX01R22ENABLE">1</definedName>
    <definedName name="SXBNDDSP">0</definedName>
    <definedName name="sysClientName">#REF!</definedName>
    <definedName name="sysCountVersions">#REF!</definedName>
    <definedName name="sysFileName">#REF!</definedName>
    <definedName name="sysLastSave">#REF!</definedName>
    <definedName name="sysModelName">#REF!</definedName>
    <definedName name="sysSaveDateFormat">#REF!</definedName>
    <definedName name="sysVerFormat">#REF!</definedName>
    <definedName name="sysVerlblMajor">#REF!</definedName>
    <definedName name="sysVerlblMinor">#REF!</definedName>
    <definedName name="sysVerLogMajor">#REF!</definedName>
    <definedName name="sysVerLogMinor">#REF!</definedName>
    <definedName name="sysVerPrefixMajor">#REF!</definedName>
    <definedName name="sysVerPrefixMinor">#REF!</definedName>
    <definedName name="sysVersion">#REF!</definedName>
    <definedName name="Table_2.3">#REF!</definedName>
    <definedName name="Table_4.1">#REF!</definedName>
    <definedName name="Table_4.4">#REF!</definedName>
    <definedName name="Table_X2">#REF!</definedName>
    <definedName name="TableName">"Dummy"</definedName>
    <definedName name="Team">#REF!</definedName>
    <definedName name="Template.WIRE">"DBACCESS"</definedName>
    <definedName name="Testing">#REF!</definedName>
    <definedName name="Thousand">#REF!</definedName>
    <definedName name="Title">#REF!</definedName>
    <definedName name="TITLE1">_xll.SUBNM("transpower:FLT Scn","","0708B-F01")</definedName>
    <definedName name="TITLE10">_xll.SUBNM("transpower:FLT Scn","","0708B-F01")</definedName>
    <definedName name="TITLE11">_xll.SUBNM("transpower:FLT Rev","","SO")</definedName>
    <definedName name="TITLE1ALIAS">"Description"</definedName>
    <definedName name="TITLE2">_xll.SUBNM("transpower:FLT Rev","","SO")</definedName>
    <definedName name="TITLE3ALIAS">"Scenario &amp; Description"</definedName>
    <definedName name="TITLE4">_xll.SUBNM("transpower:FLT Scn","","0708B-F01")</definedName>
    <definedName name="TITLE5">_xll.SUBNM("transpower:FLT Rev","","SO")</definedName>
    <definedName name="TITLE7">_xll.SUBNM("transpower:FLT Scn","","0708B-F01")</definedName>
    <definedName name="TITLE9">_xll.SUBNM("transpower:FLT Rev","","SO")</definedName>
    <definedName name="tlan">#REF!</definedName>
    <definedName name="tlan2">#REF!</definedName>
    <definedName name="TLAN3">#REF!</definedName>
    <definedName name="tlan4">#REF!</definedName>
    <definedName name="TLANDEP\">#REF!</definedName>
    <definedName name="tm1\\_0_C">#REF!</definedName>
    <definedName name="tm1\\_0_H">"{ ""server"" : ""http://ndctm1-prdapp01.transpower.co.nz"", ""cube"" : ""{ \""server\"" : \""Transpower\"", \""cube\"" : \""TP_Project_ReportingD2\""}""}"</definedName>
    <definedName name="tm1\\_0_H_1">"{ ""server"" : ""http://ndctm1-prdapp01.transpower.co.nz/"", ""cube"" : ""{ \""server\"" : \""Transpower\"", \""cube\"" : \""FM_TTYM\""}""}"</definedName>
    <definedName name="tm1\\_0_L">#REF!</definedName>
    <definedName name="tm1\\_0_R">#REF!</definedName>
    <definedName name="tm1\\_0_S">#REF!</definedName>
    <definedName name="tm1\\_0_T">#REF!</definedName>
    <definedName name="tm1\\_1_H">"{ ""server"" : ""http://ndctm1-prdapp01.transpower.co.nz"", ""cube"" : ""{ \""server\"" : \""Transpower\"", \""cube\"" : \""FM_TTYM\""}""}"</definedName>
    <definedName name="tm1\\_2_H">"{ ""server"" : ""http://ndctm1-prdapp01.transpower.co.nz"", ""cube"" : ""{ \""server\"" : \""Transpower\"", \""cube\"" : \""TP_Project_ReportingD2\""}""}"</definedName>
    <definedName name="tm1\\_3_H">"{ ""server"" : ""http://ndctm1-prdapp01.transpower.co.nz"", ""cube"" : ""{ \""server\"" : \""Transpower\"", \""cube\"" : \""TP_Project_ReportingD2\""}""}"</definedName>
    <definedName name="tm1\\_4_H">"{ ""server"" : ""http://ndctm1-prdapp01.transpower.co.nz"", ""cube"" : ""{ \""server\"" : \""Transpower\"", \""cube\"" : \""TP_Project_ReportingD2\""}""}"</definedName>
    <definedName name="tm1\\_5_H">"{ ""server"" : ""http://ndctm1-prdapp01.transpower.co.nz"", ""cube"" : ""{ \""server\"" : \""Transpower\"", \""cube\"" : \""FM_TTYM\""}""}"</definedName>
    <definedName name="tm1\\_6_H">"{ ""server"" : ""http://ndctm1-prdapp01.transpower.co.nz"", ""cube"" : ""{ \""server\"" : \""Transpower\"", \""cube\"" : \""FM_TTYM\""}""}"</definedName>
    <definedName name="tm1\\_7_H">"{ ""server"" : ""http://ndctm1-prdapp01.transpower.co.nz"", ""cube"" : ""{ \""server\"" : \""Transpower\"", \""cube\"" : \""FM_TTYM\""}""}"</definedName>
    <definedName name="TM1REBUILDOPTION">1</definedName>
    <definedName name="TM1RPTFMTRNG2">#REF!</definedName>
    <definedName name="tpnz">#REF!</definedName>
    <definedName name="tprm">#REF!</definedName>
    <definedName name="TPRM_SCENARIO">#REF!</definedName>
    <definedName name="TPRM_VALUES">#REF!</definedName>
    <definedName name="TRAN">#REF!</definedName>
    <definedName name="tran_add">#REF!</definedName>
    <definedName name="TRAN_DEP">#REF!</definedName>
    <definedName name="TRAN_DEPRET">#REF!</definedName>
    <definedName name="TRAN_NBV">#REF!</definedName>
    <definedName name="tran_ret">#REF!</definedName>
    <definedName name="tran_trf">#REF!</definedName>
    <definedName name="TRAN3">#REF!</definedName>
    <definedName name="trannbv">#REF!</definedName>
    <definedName name="TRANRET">#REF!</definedName>
    <definedName name="Trans_RCP3">#REF!</definedName>
    <definedName name="Trans_RCP4">#REF!</definedName>
    <definedName name="Trans_RCP5">#REF!</definedName>
    <definedName name="Trans3">#REF!</definedName>
    <definedName name="Trans5">#REF!</definedName>
    <definedName name="TransYTD3">#REF!</definedName>
    <definedName name="TransYTD5">#REF!</definedName>
    <definedName name="TRANTRF">#REF!</definedName>
    <definedName name="trialbalance">#REF!</definedName>
    <definedName name="Type">#REF!</definedName>
    <definedName name="Type_2">#REF!</definedName>
    <definedName name="unapproved_listed">#REF!</definedName>
    <definedName name="unapproved_major">#REF!</definedName>
    <definedName name="UnplannedSysMins">#REF!</definedName>
    <definedName name="value">#REF!</definedName>
    <definedName name="Values">#REF!</definedName>
    <definedName name="Version.WIRE">1</definedName>
    <definedName name="WACC">#REF!</definedName>
    <definedName name="WACC2_pt">#REF!</definedName>
    <definedName name="Wholesale">#REF!</definedName>
    <definedName name="WorkTypeNew">#REF!</definedName>
    <definedName name="WorkTypeOldData">#REF!</definedName>
    <definedName name="xcaxc">#REF!</definedName>
    <definedName name="XXX">#REF!</definedName>
    <definedName name="XXXX">#REF!</definedName>
    <definedName name="Year">#REF!</definedName>
    <definedName name="YEAR_CURRENT">#REF!</definedName>
    <definedName name="YEAR_INDEX">#REF!</definedName>
    <definedName name="YEAR_UPCOMING">#REF!</definedName>
    <definedName name="Year0Column">COLUMN(#REF!)-1</definedName>
    <definedName name="Years">#REF!</definedName>
    <definedName name="yeartodate">#REF!</definedName>
    <definedName name="YiY">#REF!</definedName>
    <definedName name="YTD_Varian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48" l="1"/>
  <c r="Y7" i="48"/>
  <c r="Z7" i="48"/>
  <c r="AA7" i="48"/>
  <c r="X8" i="48"/>
  <c r="Y8" i="48"/>
  <c r="Z8" i="48"/>
  <c r="AA8" i="48"/>
  <c r="R7" i="48"/>
  <c r="S7" i="48"/>
  <c r="T7" i="48"/>
  <c r="U7" i="48"/>
  <c r="R8" i="48"/>
  <c r="S8" i="48"/>
  <c r="T8" i="48"/>
  <c r="U8" i="48"/>
  <c r="L8" i="48"/>
  <c r="L7" i="48"/>
  <c r="Y25" i="41"/>
  <c r="Y24" i="41"/>
  <c r="Y23" i="41"/>
  <c r="Y22" i="41"/>
  <c r="Y21" i="41"/>
  <c r="Y19" i="41"/>
  <c r="Y18" i="41"/>
  <c r="Y17" i="41"/>
  <c r="Y16" i="41"/>
  <c r="Y15" i="41"/>
  <c r="Y14" i="41"/>
  <c r="Y13" i="41"/>
  <c r="Y12" i="41"/>
  <c r="Y6" i="41"/>
  <c r="Y7" i="41"/>
  <c r="Y8" i="41"/>
  <c r="Y9" i="41"/>
  <c r="Y10" i="41"/>
  <c r="Y5" i="41"/>
  <c r="Z6" i="125"/>
  <c r="Z7" i="125"/>
  <c r="Z8" i="125"/>
  <c r="Z9" i="125"/>
  <c r="Z10" i="125"/>
  <c r="Z11" i="125"/>
  <c r="Z12" i="125"/>
  <c r="Z29" i="125" s="1"/>
  <c r="Z13" i="125"/>
  <c r="Z14" i="125"/>
  <c r="Z15" i="125"/>
  <c r="Z16" i="125"/>
  <c r="Z17" i="125"/>
  <c r="Z18" i="125"/>
  <c r="Z19" i="125"/>
  <c r="Z20" i="125"/>
  <c r="Z21" i="125"/>
  <c r="Z22" i="125"/>
  <c r="Z35" i="125" s="1"/>
  <c r="Z23" i="125"/>
  <c r="Z36" i="125" s="1"/>
  <c r="Z24" i="125"/>
  <c r="Z5" i="125"/>
  <c r="Z37" i="125"/>
  <c r="Z34" i="125"/>
  <c r="Z32" i="125"/>
  <c r="Z6" i="58"/>
  <c r="Z7" i="58"/>
  <c r="Z8" i="58"/>
  <c r="Z9" i="58"/>
  <c r="Z10" i="58"/>
  <c r="Z11" i="58"/>
  <c r="Z12" i="58"/>
  <c r="Z13" i="58"/>
  <c r="Z14" i="58"/>
  <c r="Z15" i="58"/>
  <c r="Z5" i="58"/>
  <c r="G16" i="127"/>
  <c r="G17" i="127"/>
  <c r="G18" i="127"/>
  <c r="G19" i="127"/>
  <c r="G20" i="127"/>
  <c r="G21" i="127"/>
  <c r="G10" i="127"/>
  <c r="G11" i="127"/>
  <c r="G12" i="127"/>
  <c r="G13" i="127"/>
  <c r="G14" i="127"/>
  <c r="G9" i="127"/>
  <c r="M15" i="127"/>
  <c r="M8" i="127"/>
  <c r="G15" i="127" l="1"/>
  <c r="Z16" i="58"/>
  <c r="G8" i="127"/>
  <c r="Z30" i="125"/>
  <c r="Z31" i="125"/>
  <c r="Z25" i="125"/>
  <c r="Z33" i="125"/>
  <c r="Z38" i="125" s="1"/>
  <c r="Z28" i="125"/>
  <c r="E7" i="48" l="1"/>
  <c r="F7" i="48"/>
  <c r="G7" i="48"/>
  <c r="H7" i="48"/>
  <c r="E8" i="48"/>
  <c r="F8" i="48"/>
  <c r="G8" i="48"/>
  <c r="H8" i="48"/>
  <c r="H37" i="125"/>
  <c r="H20" i="48" s="1"/>
  <c r="G37" i="125"/>
  <c r="G20" i="48" s="1"/>
  <c r="F37" i="125"/>
  <c r="F20" i="48" s="1"/>
  <c r="E37" i="125"/>
  <c r="E20" i="48" s="1"/>
  <c r="H36" i="125"/>
  <c r="H19" i="48" s="1"/>
  <c r="G36" i="125"/>
  <c r="G19" i="48" s="1"/>
  <c r="F36" i="125"/>
  <c r="F19" i="48" s="1"/>
  <c r="E36" i="125"/>
  <c r="E19" i="48" s="1"/>
  <c r="H35" i="125"/>
  <c r="H18" i="48" s="1"/>
  <c r="G35" i="125"/>
  <c r="G18" i="48" s="1"/>
  <c r="F35" i="125"/>
  <c r="F18" i="48" s="1"/>
  <c r="E35" i="125"/>
  <c r="E18" i="48" s="1"/>
  <c r="H34" i="125"/>
  <c r="H17" i="48" s="1"/>
  <c r="G34" i="125"/>
  <c r="G17" i="48" s="1"/>
  <c r="F34" i="125"/>
  <c r="F17" i="48" s="1"/>
  <c r="E34" i="125"/>
  <c r="E17" i="48" s="1"/>
  <c r="H33" i="125"/>
  <c r="G33" i="125"/>
  <c r="F33" i="125"/>
  <c r="E33" i="125"/>
  <c r="H32" i="125"/>
  <c r="H16" i="48" s="1"/>
  <c r="G32" i="125"/>
  <c r="G16" i="48" s="1"/>
  <c r="F32" i="125"/>
  <c r="F16" i="48" s="1"/>
  <c r="E32" i="125"/>
  <c r="E16" i="48" s="1"/>
  <c r="H31" i="125"/>
  <c r="H15" i="48" s="1"/>
  <c r="G31" i="125"/>
  <c r="G15" i="48" s="1"/>
  <c r="F31" i="125"/>
  <c r="F15" i="48" s="1"/>
  <c r="E31" i="125"/>
  <c r="E15" i="48" s="1"/>
  <c r="H30" i="125"/>
  <c r="H14" i="48" s="1"/>
  <c r="G30" i="125"/>
  <c r="G14" i="48" s="1"/>
  <c r="F30" i="125"/>
  <c r="F14" i="48" s="1"/>
  <c r="E30" i="125"/>
  <c r="E14" i="48" s="1"/>
  <c r="H29" i="125"/>
  <c r="H13" i="48" s="1"/>
  <c r="G29" i="125"/>
  <c r="G13" i="48" s="1"/>
  <c r="F29" i="125"/>
  <c r="F13" i="48" s="1"/>
  <c r="E29" i="125"/>
  <c r="E13" i="48" s="1"/>
  <c r="H28" i="125"/>
  <c r="H12" i="48" s="1"/>
  <c r="G28" i="125"/>
  <c r="G12" i="48" s="1"/>
  <c r="F28" i="125"/>
  <c r="F12" i="48" s="1"/>
  <c r="E28" i="125"/>
  <c r="E12" i="48" s="1"/>
  <c r="E25" i="125"/>
  <c r="F25" i="125"/>
  <c r="G25" i="125"/>
  <c r="H25" i="125"/>
  <c r="D11" i="41"/>
  <c r="E23" i="48" s="1"/>
  <c r="E11" i="41"/>
  <c r="F23" i="48" s="1"/>
  <c r="F11" i="41"/>
  <c r="G23" i="48" s="1"/>
  <c r="G11" i="41"/>
  <c r="H23" i="48" s="1"/>
  <c r="D26" i="41"/>
  <c r="E26" i="41"/>
  <c r="F26" i="41"/>
  <c r="G26" i="41"/>
  <c r="D20" i="41"/>
  <c r="E26" i="48" s="1"/>
  <c r="E20" i="41"/>
  <c r="F26" i="48" s="1"/>
  <c r="F20" i="41"/>
  <c r="G26" i="48" s="1"/>
  <c r="G20" i="41"/>
  <c r="H26" i="48" s="1"/>
  <c r="E9" i="48" l="1"/>
  <c r="E31" i="48" s="1"/>
  <c r="F27" i="41"/>
  <c r="E27" i="41"/>
  <c r="D27" i="41"/>
  <c r="F9" i="48"/>
  <c r="F31" i="48" s="1"/>
  <c r="G27" i="41"/>
  <c r="H9" i="48"/>
  <c r="H31" i="48" s="1"/>
  <c r="H27" i="48"/>
  <c r="H38" i="125"/>
  <c r="H21" i="48"/>
  <c r="G27" i="48"/>
  <c r="E27" i="48"/>
  <c r="F27" i="48"/>
  <c r="G21" i="48"/>
  <c r="E21" i="48"/>
  <c r="F21" i="48"/>
  <c r="E38" i="125"/>
  <c r="F38" i="125"/>
  <c r="G38" i="125"/>
  <c r="G9" i="48"/>
  <c r="G31" i="48" s="1"/>
  <c r="G75" i="58"/>
  <c r="B22" i="50" l="1"/>
  <c r="E16" i="58"/>
  <c r="F16" i="58"/>
  <c r="G16" i="58"/>
  <c r="H16" i="58"/>
  <c r="I16" i="58"/>
  <c r="J16" i="58"/>
  <c r="K16" i="58"/>
  <c r="L16" i="58"/>
  <c r="M16" i="58"/>
  <c r="N16" i="58"/>
  <c r="O16" i="58"/>
  <c r="P16" i="58"/>
  <c r="Q16" i="58"/>
  <c r="R16" i="58"/>
  <c r="S16" i="58"/>
  <c r="T16" i="58"/>
  <c r="U16" i="58"/>
  <c r="V16" i="58"/>
  <c r="W16" i="58"/>
  <c r="X16" i="58"/>
  <c r="AC6" i="58"/>
  <c r="AC7" i="58"/>
  <c r="AC8" i="58"/>
  <c r="AC9" i="58"/>
  <c r="AC10" i="58"/>
  <c r="AC11" i="58"/>
  <c r="AC12" i="58"/>
  <c r="AC13" i="58"/>
  <c r="AC14" i="58"/>
  <c r="AC15" i="58"/>
  <c r="AC5" i="58"/>
  <c r="AB6" i="58"/>
  <c r="AB7" i="58"/>
  <c r="AB8" i="58"/>
  <c r="AB9" i="58"/>
  <c r="AB10" i="58"/>
  <c r="AB11" i="58"/>
  <c r="AB12" i="58"/>
  <c r="AB13" i="58"/>
  <c r="AB14" i="58"/>
  <c r="AB15" i="58"/>
  <c r="AB5" i="58"/>
  <c r="AA6" i="58"/>
  <c r="AA7" i="58"/>
  <c r="AA8" i="58"/>
  <c r="AA9" i="58"/>
  <c r="AA10" i="58"/>
  <c r="AA11" i="58"/>
  <c r="AA12" i="58"/>
  <c r="AA13" i="58"/>
  <c r="AA14" i="58"/>
  <c r="AA15" i="58"/>
  <c r="AA5" i="58"/>
  <c r="J25" i="48"/>
  <c r="J24" i="48"/>
  <c r="I20" i="41"/>
  <c r="K26" i="48" s="1"/>
  <c r="J20" i="41"/>
  <c r="L26" i="48" s="1"/>
  <c r="K20" i="41"/>
  <c r="M26" i="48" s="1"/>
  <c r="L20" i="41"/>
  <c r="N26" i="48" s="1"/>
  <c r="M20" i="41"/>
  <c r="O26" i="48" s="1"/>
  <c r="N20" i="41"/>
  <c r="Q26" i="48" s="1"/>
  <c r="O20" i="41"/>
  <c r="P20" i="41"/>
  <c r="S26" i="48" s="1"/>
  <c r="Q20" i="41"/>
  <c r="T26" i="48" s="1"/>
  <c r="R20" i="41"/>
  <c r="U26" i="48" s="1"/>
  <c r="S20" i="41"/>
  <c r="W26" i="48" s="1"/>
  <c r="T20" i="41"/>
  <c r="X26" i="48" s="1"/>
  <c r="U20" i="41"/>
  <c r="Y26" i="48" s="1"/>
  <c r="V20" i="41"/>
  <c r="Z26" i="48" s="1"/>
  <c r="W20" i="41"/>
  <c r="AA26" i="48" s="1"/>
  <c r="H20" i="41"/>
  <c r="I11" i="41"/>
  <c r="K23" i="48" s="1"/>
  <c r="J11" i="41"/>
  <c r="L23" i="48" s="1"/>
  <c r="K11" i="41"/>
  <c r="M23" i="48" s="1"/>
  <c r="L11" i="41"/>
  <c r="N23" i="48" s="1"/>
  <c r="M11" i="41"/>
  <c r="O23" i="48" s="1"/>
  <c r="N11" i="41"/>
  <c r="Q23" i="48" s="1"/>
  <c r="O11" i="41"/>
  <c r="R23" i="48" s="1"/>
  <c r="P11" i="41"/>
  <c r="S23" i="48" s="1"/>
  <c r="Q11" i="41"/>
  <c r="T23" i="48" s="1"/>
  <c r="R11" i="41"/>
  <c r="U23" i="48" s="1"/>
  <c r="S11" i="41"/>
  <c r="W23" i="48" s="1"/>
  <c r="T11" i="41"/>
  <c r="X23" i="48" s="1"/>
  <c r="U11" i="41"/>
  <c r="Y23" i="48" s="1"/>
  <c r="V11" i="41"/>
  <c r="Z23" i="48" s="1"/>
  <c r="W11" i="41"/>
  <c r="AA23" i="48" s="1"/>
  <c r="H11" i="41"/>
  <c r="I23" i="48" s="1"/>
  <c r="J23" i="48" s="1"/>
  <c r="W8" i="48"/>
  <c r="W7" i="48"/>
  <c r="Q8" i="48"/>
  <c r="Q7" i="48"/>
  <c r="M7" i="48"/>
  <c r="N7" i="48"/>
  <c r="O7" i="48"/>
  <c r="M8" i="48"/>
  <c r="N8" i="48"/>
  <c r="O8" i="48"/>
  <c r="K8" i="48"/>
  <c r="K7" i="48"/>
  <c r="I8" i="48"/>
  <c r="J8" i="48" s="1"/>
  <c r="I7" i="48"/>
  <c r="J7" i="48" s="1"/>
  <c r="B10" i="50"/>
  <c r="B13" i="50" s="1"/>
  <c r="B16" i="50" s="1"/>
  <c r="AB16" i="58" l="1"/>
  <c r="I26" i="48"/>
  <c r="J26" i="48" s="1"/>
  <c r="R26" i="48"/>
  <c r="R27" i="48" s="1"/>
  <c r="Y27" i="48"/>
  <c r="AA16" i="58"/>
  <c r="AC16" i="58"/>
  <c r="J27" i="48"/>
  <c r="AA27" i="48"/>
  <c r="N27" i="48"/>
  <c r="X27" i="48"/>
  <c r="Z27" i="48"/>
  <c r="W27" i="48"/>
  <c r="S27" i="48"/>
  <c r="O27" i="48"/>
  <c r="Q27" i="48"/>
  <c r="K27" i="48"/>
  <c r="U27" i="48"/>
  <c r="T27" i="48"/>
  <c r="M27" i="48"/>
  <c r="L27" i="48"/>
  <c r="S9" i="48"/>
  <c r="S31" i="48" s="1"/>
  <c r="V8" i="48"/>
  <c r="P8" i="48"/>
  <c r="N9" i="48"/>
  <c r="N31" i="48" s="1"/>
  <c r="I9" i="48"/>
  <c r="Y9" i="48"/>
  <c r="Y31" i="48" s="1"/>
  <c r="K9" i="48"/>
  <c r="K31" i="48" s="1"/>
  <c r="U9" i="48"/>
  <c r="U31" i="48" s="1"/>
  <c r="L9" i="48"/>
  <c r="L31" i="48" s="1"/>
  <c r="Q9" i="48"/>
  <c r="Q31" i="48" s="1"/>
  <c r="P7" i="48"/>
  <c r="M9" i="48"/>
  <c r="M31" i="48" s="1"/>
  <c r="R9" i="48"/>
  <c r="R31" i="48" s="1"/>
  <c r="W9" i="48"/>
  <c r="W31" i="48" s="1"/>
  <c r="Z9" i="48"/>
  <c r="Z31" i="48" s="1"/>
  <c r="AA9" i="48"/>
  <c r="AA31" i="48" s="1"/>
  <c r="AB8" i="48"/>
  <c r="O9" i="48"/>
  <c r="O31" i="48" s="1"/>
  <c r="T9" i="48"/>
  <c r="T31" i="48" s="1"/>
  <c r="X9" i="48"/>
  <c r="X31" i="48" s="1"/>
  <c r="AB7" i="48"/>
  <c r="V7" i="48"/>
  <c r="J9" i="48" l="1"/>
  <c r="J31" i="48" s="1"/>
  <c r="I31" i="48"/>
  <c r="I27" i="48"/>
  <c r="V9" i="48"/>
  <c r="V31" i="48" s="1"/>
  <c r="P9" i="48"/>
  <c r="P31" i="48" s="1"/>
  <c r="AB9" i="48"/>
  <c r="AB31" i="48" s="1"/>
  <c r="AA9" i="125"/>
  <c r="AB9" i="125"/>
  <c r="AC9" i="125"/>
  <c r="AA10" i="125"/>
  <c r="AB10" i="125"/>
  <c r="AC10" i="125"/>
  <c r="AA11" i="125"/>
  <c r="AB11" i="125"/>
  <c r="AC11" i="125"/>
  <c r="AA12" i="125"/>
  <c r="AA29" i="125" s="1"/>
  <c r="AB12" i="125"/>
  <c r="AB29" i="125" s="1"/>
  <c r="AC12" i="125"/>
  <c r="AC29" i="125" s="1"/>
  <c r="AA13" i="125"/>
  <c r="AB13" i="125"/>
  <c r="AC13" i="125"/>
  <c r="AA14" i="125"/>
  <c r="AB14" i="125"/>
  <c r="AC14" i="125"/>
  <c r="AA15" i="125"/>
  <c r="AB15" i="125"/>
  <c r="AC15" i="125"/>
  <c r="AA16" i="125"/>
  <c r="AB16" i="125"/>
  <c r="AC16" i="125"/>
  <c r="AA17" i="125"/>
  <c r="AB17" i="125"/>
  <c r="AC17" i="125"/>
  <c r="AA18" i="125"/>
  <c r="AB18" i="125"/>
  <c r="AC18" i="125"/>
  <c r="AA19" i="125"/>
  <c r="AB19" i="125"/>
  <c r="AC19" i="125"/>
  <c r="AA20" i="125"/>
  <c r="AB20" i="125"/>
  <c r="AC20" i="125"/>
  <c r="AA21" i="125"/>
  <c r="AA34" i="125" s="1"/>
  <c r="AB21" i="125"/>
  <c r="AB34" i="125" s="1"/>
  <c r="AC21" i="125"/>
  <c r="AC34" i="125" s="1"/>
  <c r="AA22" i="125"/>
  <c r="AA35" i="125" s="1"/>
  <c r="AB22" i="125"/>
  <c r="AB35" i="125" s="1"/>
  <c r="AC22" i="125"/>
  <c r="AC35" i="125" s="1"/>
  <c r="AA23" i="125"/>
  <c r="AA36" i="125" s="1"/>
  <c r="AB23" i="125"/>
  <c r="AB36" i="125" s="1"/>
  <c r="AC23" i="125"/>
  <c r="AC36" i="125" s="1"/>
  <c r="AA24" i="125"/>
  <c r="AA37" i="125" s="1"/>
  <c r="AB24" i="125"/>
  <c r="AB37" i="125" s="1"/>
  <c r="AC24" i="125"/>
  <c r="AC37" i="125" s="1"/>
  <c r="AC8" i="125"/>
  <c r="AB8" i="125"/>
  <c r="AA8" i="125"/>
  <c r="Z19" i="41"/>
  <c r="AA19" i="41"/>
  <c r="AB19" i="41"/>
  <c r="Z13" i="41"/>
  <c r="AA13" i="41"/>
  <c r="AB13" i="41"/>
  <c r="AB25" i="41"/>
  <c r="AA25" i="41"/>
  <c r="Z25" i="41"/>
  <c r="AB24" i="41"/>
  <c r="AA24" i="41"/>
  <c r="Z24" i="41"/>
  <c r="AB23" i="41"/>
  <c r="AA23" i="41"/>
  <c r="Z23" i="41"/>
  <c r="AB22" i="41"/>
  <c r="AA22" i="41"/>
  <c r="Z22" i="41"/>
  <c r="AB21" i="41"/>
  <c r="AA21" i="41"/>
  <c r="Z21" i="41"/>
  <c r="AB14" i="41"/>
  <c r="AA14" i="41"/>
  <c r="Z14" i="41"/>
  <c r="AB18" i="41"/>
  <c r="AA18" i="41"/>
  <c r="Z18" i="41"/>
  <c r="AB17" i="41"/>
  <c r="AA17" i="41"/>
  <c r="Z17" i="41"/>
  <c r="AB16" i="41"/>
  <c r="AA16" i="41"/>
  <c r="Z16" i="41"/>
  <c r="AB15" i="41"/>
  <c r="AA15" i="41"/>
  <c r="Z15" i="41"/>
  <c r="Z6" i="41"/>
  <c r="AA6" i="41"/>
  <c r="AB6" i="41"/>
  <c r="Z8" i="41"/>
  <c r="AA8" i="41"/>
  <c r="AB8" i="41"/>
  <c r="Z12" i="41"/>
  <c r="AA12" i="41"/>
  <c r="AB12" i="41"/>
  <c r="Z9" i="41"/>
  <c r="AA9" i="41"/>
  <c r="AB9" i="41"/>
  <c r="Z5" i="41"/>
  <c r="AA5" i="41"/>
  <c r="AB5" i="41"/>
  <c r="Z7" i="41"/>
  <c r="AA7" i="41"/>
  <c r="AB7" i="41"/>
  <c r="AB10" i="41"/>
  <c r="AA10" i="41"/>
  <c r="Z10" i="41"/>
  <c r="AC32" i="125" l="1"/>
  <c r="AB32" i="125"/>
  <c r="AB28" i="125"/>
  <c r="AA32" i="125"/>
  <c r="AC28" i="125"/>
  <c r="AB31" i="125"/>
  <c r="AA11" i="41"/>
  <c r="AB11" i="41"/>
  <c r="AA31" i="125"/>
  <c r="Y11" i="41"/>
  <c r="Z20" i="41"/>
  <c r="AC31" i="125"/>
  <c r="Z11" i="41"/>
  <c r="AB20" i="41"/>
  <c r="AB30" i="125"/>
  <c r="AA28" i="125"/>
  <c r="AA20" i="41"/>
  <c r="Y20" i="41"/>
  <c r="AC30" i="125"/>
  <c r="AA30" i="125"/>
  <c r="Z26" i="41"/>
  <c r="Z27" i="41" s="1"/>
  <c r="AA26" i="41"/>
  <c r="AB26" i="41"/>
  <c r="Y26" i="41"/>
  <c r="AA27" i="41" l="1"/>
  <c r="AB27" i="41"/>
  <c r="Y27" i="41"/>
  <c r="AC19" i="58"/>
  <c r="AB19" i="58"/>
  <c r="AA19" i="58"/>
  <c r="I34" i="125"/>
  <c r="I17" i="48" s="1"/>
  <c r="J17" i="48" s="1"/>
  <c r="I32" i="125"/>
  <c r="I16" i="48" s="1"/>
  <c r="J16" i="48" s="1"/>
  <c r="I31" i="125"/>
  <c r="I15" i="48" s="1"/>
  <c r="J15" i="48" s="1"/>
  <c r="I30" i="125"/>
  <c r="I14" i="48" s="1"/>
  <c r="J14" i="48" s="1"/>
  <c r="I29" i="125"/>
  <c r="I13" i="48" s="1"/>
  <c r="J13" i="48" s="1"/>
  <c r="I28" i="125"/>
  <c r="I12" i="48" s="1"/>
  <c r="J12" i="48" s="1"/>
  <c r="J28" i="125"/>
  <c r="K12" i="48" s="1"/>
  <c r="K28" i="125"/>
  <c r="L12" i="48" s="1"/>
  <c r="L28" i="125"/>
  <c r="M12" i="48" s="1"/>
  <c r="M28" i="125"/>
  <c r="N12" i="48" s="1"/>
  <c r="N28" i="125"/>
  <c r="O12" i="48" s="1"/>
  <c r="O28" i="125"/>
  <c r="Q12" i="48" s="1"/>
  <c r="P28" i="125"/>
  <c r="R12" i="48" s="1"/>
  <c r="Q28" i="125"/>
  <c r="S12" i="48" s="1"/>
  <c r="R28" i="125"/>
  <c r="T12" i="48" s="1"/>
  <c r="S28" i="125"/>
  <c r="U12" i="48" s="1"/>
  <c r="T28" i="125"/>
  <c r="W12" i="48" s="1"/>
  <c r="U28" i="125"/>
  <c r="X12" i="48" s="1"/>
  <c r="V28" i="125"/>
  <c r="Y12" i="48" s="1"/>
  <c r="W28" i="125"/>
  <c r="Z12" i="48" s="1"/>
  <c r="X28" i="125"/>
  <c r="AA12" i="48" s="1"/>
  <c r="J29" i="125"/>
  <c r="K13" i="48" s="1"/>
  <c r="K29" i="125"/>
  <c r="L13" i="48" s="1"/>
  <c r="L29" i="125"/>
  <c r="M13" i="48" s="1"/>
  <c r="M29" i="125"/>
  <c r="N13" i="48" s="1"/>
  <c r="N29" i="125"/>
  <c r="O13" i="48" s="1"/>
  <c r="O29" i="125"/>
  <c r="Q13" i="48" s="1"/>
  <c r="P29" i="125"/>
  <c r="R13" i="48" s="1"/>
  <c r="Q29" i="125"/>
  <c r="S13" i="48" s="1"/>
  <c r="R29" i="125"/>
  <c r="T13" i="48" s="1"/>
  <c r="S29" i="125"/>
  <c r="U13" i="48" s="1"/>
  <c r="T29" i="125"/>
  <c r="W13" i="48" s="1"/>
  <c r="U29" i="125"/>
  <c r="X13" i="48" s="1"/>
  <c r="V29" i="125"/>
  <c r="Y13" i="48" s="1"/>
  <c r="W29" i="125"/>
  <c r="Z13" i="48" s="1"/>
  <c r="X29" i="125"/>
  <c r="AA13" i="48" s="1"/>
  <c r="J30" i="125"/>
  <c r="K14" i="48" s="1"/>
  <c r="K30" i="125"/>
  <c r="L14" i="48" s="1"/>
  <c r="L30" i="125"/>
  <c r="M14" i="48" s="1"/>
  <c r="M30" i="125"/>
  <c r="N14" i="48" s="1"/>
  <c r="N30" i="125"/>
  <c r="O14" i="48" s="1"/>
  <c r="O30" i="125"/>
  <c r="Q14" i="48" s="1"/>
  <c r="P30" i="125"/>
  <c r="R14" i="48" s="1"/>
  <c r="Q30" i="125"/>
  <c r="S14" i="48" s="1"/>
  <c r="R30" i="125"/>
  <c r="T14" i="48" s="1"/>
  <c r="S30" i="125"/>
  <c r="U14" i="48" s="1"/>
  <c r="T30" i="125"/>
  <c r="W14" i="48" s="1"/>
  <c r="U30" i="125"/>
  <c r="X14" i="48" s="1"/>
  <c r="V30" i="125"/>
  <c r="Y14" i="48" s="1"/>
  <c r="W30" i="125"/>
  <c r="Z14" i="48" s="1"/>
  <c r="X30" i="125"/>
  <c r="AA14" i="48" s="1"/>
  <c r="J31" i="125"/>
  <c r="K15" i="48" s="1"/>
  <c r="K31" i="125"/>
  <c r="L15" i="48" s="1"/>
  <c r="L31" i="125"/>
  <c r="M15" i="48" s="1"/>
  <c r="M31" i="125"/>
  <c r="N15" i="48" s="1"/>
  <c r="N31" i="125"/>
  <c r="O15" i="48" s="1"/>
  <c r="O31" i="125"/>
  <c r="Q15" i="48" s="1"/>
  <c r="P31" i="125"/>
  <c r="R15" i="48" s="1"/>
  <c r="Q31" i="125"/>
  <c r="S15" i="48" s="1"/>
  <c r="R31" i="125"/>
  <c r="T15" i="48" s="1"/>
  <c r="S31" i="125"/>
  <c r="U15" i="48" s="1"/>
  <c r="T31" i="125"/>
  <c r="W15" i="48" s="1"/>
  <c r="U31" i="125"/>
  <c r="X15" i="48" s="1"/>
  <c r="V31" i="125"/>
  <c r="Y15" i="48" s="1"/>
  <c r="W31" i="125"/>
  <c r="Z15" i="48" s="1"/>
  <c r="X31" i="125"/>
  <c r="AA15" i="48" s="1"/>
  <c r="J32" i="125"/>
  <c r="K16" i="48" s="1"/>
  <c r="K32" i="125"/>
  <c r="L16" i="48" s="1"/>
  <c r="L32" i="125"/>
  <c r="M16" i="48" s="1"/>
  <c r="M32" i="125"/>
  <c r="N16" i="48" s="1"/>
  <c r="N32" i="125"/>
  <c r="O16" i="48" s="1"/>
  <c r="O32" i="125"/>
  <c r="Q16" i="48" s="1"/>
  <c r="P32" i="125"/>
  <c r="R16" i="48" s="1"/>
  <c r="Q32" i="125"/>
  <c r="S16" i="48" s="1"/>
  <c r="R32" i="125"/>
  <c r="T16" i="48" s="1"/>
  <c r="S32" i="125"/>
  <c r="U16" i="48" s="1"/>
  <c r="T32" i="125"/>
  <c r="W16" i="48" s="1"/>
  <c r="U32" i="125"/>
  <c r="X16" i="48" s="1"/>
  <c r="V32" i="125"/>
  <c r="Y16" i="48" s="1"/>
  <c r="W32" i="125"/>
  <c r="Z16" i="48" s="1"/>
  <c r="X32" i="125"/>
  <c r="AA16" i="48" s="1"/>
  <c r="P14" i="48" l="1"/>
  <c r="AB13" i="48"/>
  <c r="P15" i="48"/>
  <c r="V12" i="48"/>
  <c r="P12" i="48"/>
  <c r="V15" i="48"/>
  <c r="AB14" i="48"/>
  <c r="V16" i="48"/>
  <c r="V13" i="48"/>
  <c r="P16" i="48"/>
  <c r="P13" i="48"/>
  <c r="V14" i="48"/>
  <c r="AB12" i="48"/>
  <c r="AB16" i="48"/>
  <c r="AB15" i="48"/>
  <c r="AN37" i="125"/>
  <c r="AM37" i="125"/>
  <c r="AL37" i="125"/>
  <c r="AK37" i="125"/>
  <c r="AJ37" i="125"/>
  <c r="AI37" i="125"/>
  <c r="AH37" i="125"/>
  <c r="AG37" i="125"/>
  <c r="AF37" i="125"/>
  <c r="AN36" i="125"/>
  <c r="AM36" i="125"/>
  <c r="AL36" i="125"/>
  <c r="AK36" i="125"/>
  <c r="AJ36" i="125"/>
  <c r="AI36" i="125"/>
  <c r="AH36" i="125"/>
  <c r="AG36" i="125"/>
  <c r="AF36" i="125"/>
  <c r="AN35" i="125"/>
  <c r="AM35" i="125"/>
  <c r="AL35" i="125"/>
  <c r="AK35" i="125"/>
  <c r="AJ35" i="125"/>
  <c r="AI35" i="125"/>
  <c r="AH35" i="125"/>
  <c r="AG35" i="125"/>
  <c r="AF35" i="125"/>
  <c r="AN34" i="125"/>
  <c r="AM34" i="125"/>
  <c r="AL34" i="125"/>
  <c r="AK34" i="125"/>
  <c r="AJ34" i="125"/>
  <c r="AI34" i="125"/>
  <c r="AH34" i="125"/>
  <c r="AG34" i="125"/>
  <c r="AF34" i="125"/>
  <c r="AN33" i="125"/>
  <c r="AM33" i="125"/>
  <c r="AL33" i="125"/>
  <c r="AK33" i="125"/>
  <c r="AJ33" i="125"/>
  <c r="AI33" i="125"/>
  <c r="AH33" i="125"/>
  <c r="AG33" i="125"/>
  <c r="AF33" i="125"/>
  <c r="AN32" i="125"/>
  <c r="AM32" i="125"/>
  <c r="AL32" i="125"/>
  <c r="AK32" i="125"/>
  <c r="AJ32" i="125"/>
  <c r="AI32" i="125"/>
  <c r="AH32" i="125"/>
  <c r="AG32" i="125"/>
  <c r="AF32" i="125"/>
  <c r="AN31" i="125"/>
  <c r="AM31" i="125"/>
  <c r="AL31" i="125"/>
  <c r="AK31" i="125"/>
  <c r="AJ31" i="125"/>
  <c r="AI31" i="125"/>
  <c r="AH31" i="125"/>
  <c r="AG31" i="125"/>
  <c r="AF31" i="125"/>
  <c r="AN30" i="125"/>
  <c r="AM30" i="125"/>
  <c r="AL30" i="125"/>
  <c r="AK30" i="125"/>
  <c r="AJ30" i="125"/>
  <c r="AI30" i="125"/>
  <c r="AH30" i="125"/>
  <c r="AG30" i="125"/>
  <c r="AF30" i="125"/>
  <c r="AN29" i="125"/>
  <c r="AM29" i="125"/>
  <c r="AL29" i="125"/>
  <c r="AK29" i="125"/>
  <c r="AJ29" i="125"/>
  <c r="AI29" i="125"/>
  <c r="AH29" i="125"/>
  <c r="AG29" i="125"/>
  <c r="AF29" i="125"/>
  <c r="AN28" i="125"/>
  <c r="AM28" i="125"/>
  <c r="AL28" i="125"/>
  <c r="AK28" i="125"/>
  <c r="AJ28" i="125"/>
  <c r="AI28" i="125"/>
  <c r="AH28" i="125"/>
  <c r="AG28" i="125"/>
  <c r="AF28" i="125"/>
  <c r="AN25" i="125"/>
  <c r="AM25" i="125"/>
  <c r="AL25" i="125"/>
  <c r="AK25" i="125"/>
  <c r="AJ25" i="125"/>
  <c r="AI25" i="125"/>
  <c r="AH25" i="125"/>
  <c r="AG25" i="125"/>
  <c r="AF25" i="125"/>
  <c r="X37" i="125"/>
  <c r="AA20" i="48" s="1"/>
  <c r="W37" i="125"/>
  <c r="Z20" i="48" s="1"/>
  <c r="V37" i="125"/>
  <c r="Y20" i="48" s="1"/>
  <c r="U37" i="125"/>
  <c r="X20" i="48" s="1"/>
  <c r="T37" i="125"/>
  <c r="W20" i="48" s="1"/>
  <c r="S37" i="125"/>
  <c r="U20" i="48" s="1"/>
  <c r="R37" i="125"/>
  <c r="T20" i="48" s="1"/>
  <c r="Q37" i="125"/>
  <c r="S20" i="48" s="1"/>
  <c r="P37" i="125"/>
  <c r="R20" i="48" s="1"/>
  <c r="N37" i="125"/>
  <c r="O20" i="48" s="1"/>
  <c r="M37" i="125"/>
  <c r="N20" i="48" s="1"/>
  <c r="L37" i="125"/>
  <c r="M20" i="48" s="1"/>
  <c r="K37" i="125"/>
  <c r="L20" i="48" s="1"/>
  <c r="J37" i="125"/>
  <c r="K20" i="48" s="1"/>
  <c r="I37" i="125"/>
  <c r="I20" i="48" s="1"/>
  <c r="J20" i="48" s="1"/>
  <c r="X36" i="125"/>
  <c r="AA19" i="48" s="1"/>
  <c r="W36" i="125"/>
  <c r="Z19" i="48" s="1"/>
  <c r="V36" i="125"/>
  <c r="Y19" i="48" s="1"/>
  <c r="U36" i="125"/>
  <c r="X19" i="48" s="1"/>
  <c r="T36" i="125"/>
  <c r="W19" i="48" s="1"/>
  <c r="S36" i="125"/>
  <c r="U19" i="48" s="1"/>
  <c r="R36" i="125"/>
  <c r="T19" i="48" s="1"/>
  <c r="Q36" i="125"/>
  <c r="S19" i="48" s="1"/>
  <c r="P36" i="125"/>
  <c r="R19" i="48" s="1"/>
  <c r="O36" i="125"/>
  <c r="Q19" i="48" s="1"/>
  <c r="N36" i="125"/>
  <c r="O19" i="48" s="1"/>
  <c r="M36" i="125"/>
  <c r="N19" i="48" s="1"/>
  <c r="L36" i="125"/>
  <c r="M19" i="48" s="1"/>
  <c r="K36" i="125"/>
  <c r="L19" i="48" s="1"/>
  <c r="J36" i="125"/>
  <c r="K19" i="48" s="1"/>
  <c r="I36" i="125"/>
  <c r="I19" i="48" s="1"/>
  <c r="J19" i="48" s="1"/>
  <c r="X35" i="125"/>
  <c r="AA18" i="48" s="1"/>
  <c r="W35" i="125"/>
  <c r="Z18" i="48" s="1"/>
  <c r="U35" i="125"/>
  <c r="X18" i="48" s="1"/>
  <c r="T35" i="125"/>
  <c r="W18" i="48" s="1"/>
  <c r="S35" i="125"/>
  <c r="U18" i="48" s="1"/>
  <c r="R35" i="125"/>
  <c r="T18" i="48" s="1"/>
  <c r="Q35" i="125"/>
  <c r="S18" i="48" s="1"/>
  <c r="P35" i="125"/>
  <c r="R18" i="48" s="1"/>
  <c r="N35" i="125"/>
  <c r="O18" i="48" s="1"/>
  <c r="M35" i="125"/>
  <c r="N18" i="48" s="1"/>
  <c r="L35" i="125"/>
  <c r="M18" i="48" s="1"/>
  <c r="K35" i="125"/>
  <c r="L18" i="48" s="1"/>
  <c r="I35" i="125"/>
  <c r="I18" i="48" s="1"/>
  <c r="J18" i="48" s="1"/>
  <c r="X34" i="125"/>
  <c r="AA17" i="48" s="1"/>
  <c r="W34" i="125"/>
  <c r="Z17" i="48" s="1"/>
  <c r="V34" i="125"/>
  <c r="Y17" i="48" s="1"/>
  <c r="U34" i="125"/>
  <c r="X17" i="48" s="1"/>
  <c r="S34" i="125"/>
  <c r="U17" i="48" s="1"/>
  <c r="R34" i="125"/>
  <c r="T17" i="48" s="1"/>
  <c r="Q34" i="125"/>
  <c r="S17" i="48" s="1"/>
  <c r="P34" i="125"/>
  <c r="R17" i="48" s="1"/>
  <c r="O34" i="125"/>
  <c r="Q17" i="48" s="1"/>
  <c r="N34" i="125"/>
  <c r="O17" i="48" s="1"/>
  <c r="M34" i="125"/>
  <c r="N17" i="48" s="1"/>
  <c r="L34" i="125"/>
  <c r="M17" i="48" s="1"/>
  <c r="K34" i="125"/>
  <c r="L17" i="48" s="1"/>
  <c r="J34" i="125"/>
  <c r="K17" i="48" s="1"/>
  <c r="J21" i="48" l="1"/>
  <c r="S21" i="48"/>
  <c r="AA21" i="48"/>
  <c r="X21" i="48"/>
  <c r="V19" i="48"/>
  <c r="I21" i="48"/>
  <c r="AB19" i="48"/>
  <c r="T21" i="48"/>
  <c r="U21" i="48"/>
  <c r="R21" i="48"/>
  <c r="Z21" i="48"/>
  <c r="AB20" i="48"/>
  <c r="L21" i="48"/>
  <c r="N21" i="48"/>
  <c r="M21" i="48"/>
  <c r="O21" i="48"/>
  <c r="V17" i="48"/>
  <c r="P20" i="48"/>
  <c r="P19" i="48"/>
  <c r="P17" i="48"/>
  <c r="AK38" i="125"/>
  <c r="AN38" i="125"/>
  <c r="N33" i="125"/>
  <c r="N38" i="125" s="1"/>
  <c r="AL38" i="125"/>
  <c r="O25" i="125"/>
  <c r="AG38" i="125"/>
  <c r="AI38" i="125"/>
  <c r="AJ38" i="125"/>
  <c r="AH38" i="125"/>
  <c r="AM38" i="125"/>
  <c r="L33" i="125"/>
  <c r="L38" i="125" s="1"/>
  <c r="X33" i="125"/>
  <c r="X38" i="125" s="1"/>
  <c r="M33" i="125"/>
  <c r="M38" i="125" s="1"/>
  <c r="AF38" i="125"/>
  <c r="P25" i="125"/>
  <c r="O33" i="125"/>
  <c r="O37" i="125"/>
  <c r="Q20" i="48" s="1"/>
  <c r="V20" i="48" s="1"/>
  <c r="Q25" i="125"/>
  <c r="P33" i="125"/>
  <c r="P38" i="125" s="1"/>
  <c r="J35" i="125"/>
  <c r="K18" i="48" s="1"/>
  <c r="P18" i="48" s="1"/>
  <c r="V35" i="125"/>
  <c r="Y18" i="48" s="1"/>
  <c r="Y21" i="48" s="1"/>
  <c r="R25" i="125"/>
  <c r="Q33" i="125"/>
  <c r="Q38" i="125" s="1"/>
  <c r="T34" i="125"/>
  <c r="W17" i="48" s="1"/>
  <c r="S25" i="125"/>
  <c r="R33" i="125"/>
  <c r="R38" i="125" s="1"/>
  <c r="T25" i="125"/>
  <c r="S33" i="125"/>
  <c r="S38" i="125" s="1"/>
  <c r="I25" i="125"/>
  <c r="U25" i="125"/>
  <c r="T33" i="125"/>
  <c r="J25" i="125"/>
  <c r="V25" i="125"/>
  <c r="I33" i="125"/>
  <c r="I38" i="125" s="1"/>
  <c r="U33" i="125"/>
  <c r="U38" i="125" s="1"/>
  <c r="O35" i="125"/>
  <c r="Q18" i="48" s="1"/>
  <c r="V18" i="48" s="1"/>
  <c r="K25" i="125"/>
  <c r="W25" i="125"/>
  <c r="J33" i="125"/>
  <c r="V33" i="125"/>
  <c r="L25" i="125"/>
  <c r="X25" i="125"/>
  <c r="K33" i="125"/>
  <c r="K38" i="125" s="1"/>
  <c r="W33" i="125"/>
  <c r="W38" i="125" s="1"/>
  <c r="M25" i="125"/>
  <c r="N25" i="125"/>
  <c r="P21" i="48" l="1"/>
  <c r="K21" i="48"/>
  <c r="V21" i="48"/>
  <c r="AB17" i="48"/>
  <c r="W21" i="48"/>
  <c r="Q21" i="48"/>
  <c r="AB18" i="48"/>
  <c r="AB33" i="125"/>
  <c r="AB38" i="125" s="1"/>
  <c r="V38" i="125"/>
  <c r="J38" i="125"/>
  <c r="AB25" i="125"/>
  <c r="T38" i="125"/>
  <c r="O38" i="125"/>
  <c r="AC25" i="125"/>
  <c r="AC33" i="125"/>
  <c r="AC38" i="125" s="1"/>
  <c r="AA33" i="125"/>
  <c r="AA38" i="125" s="1"/>
  <c r="AA25" i="125"/>
  <c r="AB21" i="48" l="1"/>
  <c r="B25" i="50" l="1"/>
  <c r="V24" i="48" l="1"/>
  <c r="V25" i="48"/>
  <c r="AB24" i="48"/>
  <c r="AB25" i="48"/>
  <c r="P24" i="48"/>
  <c r="P25" i="48"/>
  <c r="P23" i="48" l="1"/>
  <c r="P26" i="48" l="1"/>
  <c r="P27" i="48" s="1"/>
  <c r="V23" i="48" l="1"/>
  <c r="V26" i="48" l="1"/>
  <c r="V27" i="48" s="1"/>
  <c r="AB23" i="48" l="1"/>
  <c r="AB26" i="48" l="1"/>
  <c r="AB27" i="48" s="1"/>
  <c r="H26" i="41" l="1"/>
  <c r="I29" i="48" l="1"/>
  <c r="H27" i="41"/>
  <c r="Q26" i="41"/>
  <c r="T26" i="41"/>
  <c r="M26" i="41"/>
  <c r="L26" i="41"/>
  <c r="R26" i="41"/>
  <c r="J26" i="41"/>
  <c r="V26" i="41"/>
  <c r="I26" i="41"/>
  <c r="N26" i="41"/>
  <c r="K26" i="41"/>
  <c r="W26" i="41"/>
  <c r="O26" i="41"/>
  <c r="P26" i="41"/>
  <c r="U26" i="41"/>
  <c r="S26" i="41"/>
  <c r="M29" i="48" l="1"/>
  <c r="K27" i="41"/>
  <c r="O29" i="48"/>
  <c r="M27" i="41"/>
  <c r="K29" i="48"/>
  <c r="I27" i="41"/>
  <c r="U29" i="48"/>
  <c r="R27" i="41"/>
  <c r="W29" i="48"/>
  <c r="S27" i="41"/>
  <c r="Y29" i="48"/>
  <c r="U27" i="41"/>
  <c r="X29" i="48"/>
  <c r="T27" i="41"/>
  <c r="Q29" i="48"/>
  <c r="N27" i="41"/>
  <c r="Z29" i="48"/>
  <c r="V27" i="41"/>
  <c r="L29" i="48"/>
  <c r="J27" i="41"/>
  <c r="N29" i="48"/>
  <c r="L27" i="41"/>
  <c r="S29" i="48"/>
  <c r="P27" i="41"/>
  <c r="T29" i="48"/>
  <c r="Q27" i="41"/>
  <c r="R29" i="48"/>
  <c r="O27" i="41"/>
  <c r="J29" i="48"/>
  <c r="AA29" i="48"/>
  <c r="W27" i="41"/>
  <c r="V29" i="48" l="1"/>
  <c r="AB29" i="48"/>
  <c r="P29" i="48"/>
</calcChain>
</file>

<file path=xl/sharedStrings.xml><?xml version="1.0" encoding="utf-8"?>
<sst xmlns="http://schemas.openxmlformats.org/spreadsheetml/2006/main" count="426" uniqueCount="247">
  <si>
    <t xml:space="preserve">  </t>
  </si>
  <si>
    <t>Contents</t>
  </si>
  <si>
    <t>Forecast summary</t>
  </si>
  <si>
    <t>Operating Expenditure</t>
  </si>
  <si>
    <t>ICT</t>
  </si>
  <si>
    <t>RCP2</t>
  </si>
  <si>
    <t>RCP3</t>
  </si>
  <si>
    <t>RCP4</t>
  </si>
  <si>
    <t>RCP5</t>
  </si>
  <si>
    <t>RCP6</t>
  </si>
  <si>
    <t>2015/16</t>
  </si>
  <si>
    <t>2016/17</t>
  </si>
  <si>
    <t>2017/18</t>
  </si>
  <si>
    <t>2018/19</t>
  </si>
  <si>
    <t>2019/20</t>
  </si>
  <si>
    <t>2020/21</t>
  </si>
  <si>
    <t>2021/22</t>
  </si>
  <si>
    <t>2023/24</t>
  </si>
  <si>
    <t>2024/25</t>
  </si>
  <si>
    <t xml:space="preserve">RCP3 Total </t>
  </si>
  <si>
    <t xml:space="preserve">2025/26 </t>
  </si>
  <si>
    <t xml:space="preserve">2026/27 </t>
  </si>
  <si>
    <t xml:space="preserve">2027/28 </t>
  </si>
  <si>
    <t xml:space="preserve">2028/29 </t>
  </si>
  <si>
    <t xml:space="preserve">2029/30 </t>
  </si>
  <si>
    <t>RCP4 Total</t>
  </si>
  <si>
    <t xml:space="preserve">2030/31 </t>
  </si>
  <si>
    <t>2031/32</t>
  </si>
  <si>
    <t>2032/33</t>
  </si>
  <si>
    <t>2033/34</t>
  </si>
  <si>
    <t>2034/35</t>
  </si>
  <si>
    <t>RCP5 Total</t>
  </si>
  <si>
    <t xml:space="preserve">2035/36 </t>
  </si>
  <si>
    <t xml:space="preserve">2036/37 </t>
  </si>
  <si>
    <t xml:space="preserve">2037/38 </t>
  </si>
  <si>
    <t xml:space="preserve">2038/39 </t>
  </si>
  <si>
    <t xml:space="preserve">2039/40 </t>
  </si>
  <si>
    <t>RCP6 Total</t>
  </si>
  <si>
    <t>Unallocated adjustments</t>
  </si>
  <si>
    <t>Capex spend including adjustments</t>
  </si>
  <si>
    <t>check</t>
  </si>
  <si>
    <t>Capitalised Leases (Cash flow/expenditure value)</t>
  </si>
  <si>
    <t>Listed projects</t>
  </si>
  <si>
    <t>Expenditure Category</t>
  </si>
  <si>
    <t>Asset Category</t>
  </si>
  <si>
    <t>Asset Class</t>
  </si>
  <si>
    <t>AC Substations</t>
  </si>
  <si>
    <t>Power Transformers</t>
  </si>
  <si>
    <t>Indoor Switchgear</t>
  </si>
  <si>
    <t>Outdoor Switchgear</t>
  </si>
  <si>
    <t>Structures &amp; Buswork</t>
  </si>
  <si>
    <t>Power Cables</t>
  </si>
  <si>
    <t>Other AC Substation Equipment</t>
  </si>
  <si>
    <t>Outdoor 33kV switchyards: Outdoor to Indoor Conversion</t>
  </si>
  <si>
    <t>Renewal</t>
  </si>
  <si>
    <t>ACS Buildings &amp; Grounds</t>
  </si>
  <si>
    <t>Buildings &amp; Grounds</t>
  </si>
  <si>
    <t>Transmission Lines</t>
  </si>
  <si>
    <t>Structures &amp; Insulators</t>
  </si>
  <si>
    <t>Conductor &amp; hardware</t>
  </si>
  <si>
    <t>Grillage</t>
  </si>
  <si>
    <t>Foundation and Access</t>
  </si>
  <si>
    <t>HVDC &amp; reactive assets</t>
  </si>
  <si>
    <t>HVDC</t>
  </si>
  <si>
    <t>Reactive Assets</t>
  </si>
  <si>
    <t>Secondary Assets</t>
  </si>
  <si>
    <t>Protection, battery systems and Revenue Meters</t>
  </si>
  <si>
    <t>Substation Management Systems</t>
  </si>
  <si>
    <t>Enhancement and Development</t>
  </si>
  <si>
    <t>Grid E&amp;D</t>
  </si>
  <si>
    <t>Resilience</t>
  </si>
  <si>
    <t>ICT capex</t>
  </si>
  <si>
    <t>Business support Capex</t>
  </si>
  <si>
    <t>Business support</t>
  </si>
  <si>
    <t>Total capex</t>
  </si>
  <si>
    <t>Summary Base Capex</t>
  </si>
  <si>
    <t>Substations</t>
  </si>
  <si>
    <t>Total Renewal</t>
  </si>
  <si>
    <t>Other</t>
  </si>
  <si>
    <t>E&amp;D</t>
  </si>
  <si>
    <t>Business support capex</t>
  </si>
  <si>
    <t>Total Base Capex</t>
  </si>
  <si>
    <t xml:space="preserve">RCP5 </t>
  </si>
  <si>
    <t>Preventive Maintenance</t>
  </si>
  <si>
    <t>Predictive Maintenance</t>
  </si>
  <si>
    <t>Corrective Maintenance</t>
  </si>
  <si>
    <t>Proactive Maintenance</t>
  </si>
  <si>
    <t xml:space="preserve">Asset Management and Operations </t>
  </si>
  <si>
    <t>Sustainability</t>
  </si>
  <si>
    <t>Business Support</t>
  </si>
  <si>
    <t>ICT Opex</t>
  </si>
  <si>
    <t>ICT Software as a Service</t>
  </si>
  <si>
    <t>Insurance</t>
  </si>
  <si>
    <t>Total Opex</t>
  </si>
  <si>
    <t>Spend basis $m</t>
  </si>
  <si>
    <t>Approved Major Capex</t>
  </si>
  <si>
    <t>Total approved major capital projects expenditure</t>
  </si>
  <si>
    <t xml:space="preserve">Major capex under development </t>
  </si>
  <si>
    <t>NZGP Wairakei Ring transmission constraint</t>
  </si>
  <si>
    <t>Total major capital projects expenditure under development</t>
  </si>
  <si>
    <t>Haywards bus rationalisation</t>
  </si>
  <si>
    <t>Total listed and other conductor replacement expenditure</t>
  </si>
  <si>
    <t>Total Major, Listed and Other projects</t>
  </si>
  <si>
    <t>%</t>
  </si>
  <si>
    <t>Outdoor Circuit Breakers</t>
  </si>
  <si>
    <t>September 2025</t>
  </si>
  <si>
    <t>This schedule presents our RCP4 targets for the two grid performance measures (GP1 and GP2) measuring the number and average duration of unplanned interruptions.</t>
  </si>
  <si>
    <t>Measure</t>
  </si>
  <si>
    <t>Cap</t>
  </si>
  <si>
    <t>Target</t>
  </si>
  <si>
    <t>Collar</t>
  </si>
  <si>
    <t>Incentive rate</t>
  </si>
  <si>
    <t>$ at risk per year</t>
  </si>
  <si>
    <t>GP1: number of interruptions (per annum)</t>
  </si>
  <si>
    <t>$ per interruption</t>
  </si>
  <si>
    <t>N-1 Security High Economic Consequence</t>
  </si>
  <si>
    <t>N-1 Security Material Economic Consequence</t>
  </si>
  <si>
    <t>N Security High Economic Consequence</t>
  </si>
  <si>
    <t>N Security Material Economic Consequence</t>
  </si>
  <si>
    <t>N-1 Security Generator</t>
  </si>
  <si>
    <t>N Security Generator</t>
  </si>
  <si>
    <t>GP2: average duration of interruptions (mins)</t>
  </si>
  <si>
    <t>$ per minute</t>
  </si>
  <si>
    <t>Point of supply subcategory limit</t>
  </si>
  <si>
    <t>Quality standard</t>
  </si>
  <si>
    <t>AP1: HVDC availability (%)</t>
  </si>
  <si>
    <t>$ per 1%</t>
  </si>
  <si>
    <t>HVDC availability</t>
  </si>
  <si>
    <t>AP2: HVAC availability (%)</t>
  </si>
  <si>
    <t>HVAC availability (selected assets)</t>
  </si>
  <si>
    <t>Asset health</t>
  </si>
  <si>
    <t>Constant 2024/25 $</t>
  </si>
  <si>
    <t>Expenditure including IDC, constant 2024/25 $</t>
  </si>
  <si>
    <t>Major, Listed and other Capital Projects including IDC, constant 2024/25 $m</t>
  </si>
  <si>
    <t>RCP Totals</t>
  </si>
  <si>
    <t>Waikato &amp; Upper North Island (WUNI) Voltage mgt Stage 1 Statcom</t>
  </si>
  <si>
    <t>Net Zero Grid Pathways - Stage 1.1</t>
  </si>
  <si>
    <t>Western Bay of Plenty Capacity</t>
  </si>
  <si>
    <t>Other approved major capex</t>
  </si>
  <si>
    <t>Upper South Island upgrade - Stage 2</t>
  </si>
  <si>
    <t>Redclyffe 220 kV Rebuild</t>
  </si>
  <si>
    <t>NZGP 1.2 HVDC Capacity increase &amp; cable replacement</t>
  </si>
  <si>
    <t>Waikato regional interconnecting capacity</t>
  </si>
  <si>
    <t>Tararua Regional Upgrade</t>
  </si>
  <si>
    <t>Southland Regional Capacity</t>
  </si>
  <si>
    <t>ENC Regional capacity</t>
  </si>
  <si>
    <t>RCP5 and 6 reconductoring</t>
  </si>
  <si>
    <t>Integrated Transmission Plan 2025</t>
  </si>
  <si>
    <t>BOB-OTA Bombay Otahuhu Regional</t>
  </si>
  <si>
    <t>Upper North Island Dynamic Reactive Support</t>
  </si>
  <si>
    <t>Huntly-Õtãhuhu A reconductoring</t>
  </si>
  <si>
    <t>Õtãhuhu-Whakamaru A and B reconductoring</t>
  </si>
  <si>
    <t>Rangipō gas insulated switchgear replacement</t>
  </si>
  <si>
    <t>1. Forecast Summary</t>
  </si>
  <si>
    <t>4. RCP4 Major, Listed and other projects and outputs</t>
  </si>
  <si>
    <t>8. RCP4 Grid Performance targets</t>
  </si>
  <si>
    <t>Transpower New Zealand Ltd</t>
  </si>
  <si>
    <t>This schedule presents outputs for both approved and under development major capex projects. For more details refer to Chapter 4 of the Transmission Planning Report</t>
  </si>
  <si>
    <t>Projects</t>
  </si>
  <si>
    <t>Outputs</t>
  </si>
  <si>
    <t>Status</t>
  </si>
  <si>
    <t>Estimated cost (nominal)</t>
  </si>
  <si>
    <t>Commissioning date (estimate)</t>
  </si>
  <si>
    <t>Approved MCP</t>
  </si>
  <si>
    <t>Unapproved MCP – under investigation</t>
  </si>
  <si>
    <t>Waikato and Upper North Island Voltage Management (WUNI) Stage2</t>
  </si>
  <si>
    <t>Addressing thermal and voltage constraints following on from the WUNI (stage 1) investments. Solution is costed as a series capacitor on the Brownhill– Whakamaru circuits</t>
  </si>
  <si>
    <t>Investigation currently underway</t>
  </si>
  <si>
    <t>$90m</t>
  </si>
  <si>
    <t>HVDC capacity upgrade</t>
  </si>
  <si>
    <t>Possible capacity increase, risk-based replacement of existing cables, and improve link reliability.</t>
  </si>
  <si>
    <t>$150m - $300m</t>
  </si>
  <si>
    <t>Unapproved Major Capex Projects – investigation scheduled for options analysis</t>
  </si>
  <si>
    <t>Upper South Island voltage stability</t>
  </si>
  <si>
    <t>Stages 1 and 2 were approved in 2013-14, and included a 6th 220 kV bus section at Islington and land purchase and consenting for switching stations at Rangitata and Orari.</t>
  </si>
  <si>
    <t>The upcoming investigation will evaluate options (including bussing the 220 kV Waitaki Valley-Christchurch circuits at Orari and Rangitata) to increase the voltage stability constraint on transmission into the upper South Island.</t>
  </si>
  <si>
    <t>Investigation to start in 20/21</t>
  </si>
  <si>
    <t>$72m</t>
  </si>
  <si>
    <t>Waikato 220/110 kV interconnection capacity</t>
  </si>
  <si>
    <t>Evaluate options to resolve n-1 constraints on the 220/110 kV interconnecting transformers at Hamilton, particularly during low generation on the Waikato 110 kV network. Additionally, this presents an opportunity to look at increasing security of supply to the Waikato region as it is currently supplied on n- security during outages on 220 kV circuits and 220/110 kV interconnectors.</t>
  </si>
  <si>
    <t>Investigation to start 21/22</t>
  </si>
  <si>
    <t>$30m</t>
  </si>
  <si>
    <t>Stage 1 - Waikato and Upper North Island Voltage Management</t>
  </si>
  <si>
    <t>Net Zero Grid Pathways Stage 1</t>
  </si>
  <si>
    <t>In progress</t>
  </si>
  <si>
    <t>$143m</t>
  </si>
  <si>
    <t>$392.9m</t>
  </si>
  <si>
    <t>1) one dynamic reactive device in the Upper North Island capable of delivering (within 10%) 150 Mvar capacitive to 150 Mvar inductive at nominal voltage 
2) one dynamic reactive device in the Waikato capable of delivering (within 10%) 150 Mvar capacitive to 150 Mvar inductive at nominal voltage
3) a post-fault demand management scheme for the Waikato Upper North Island region
4) preparatory works for Stage 2, including additional investigation, consultation, obtaining property rights and environmental approvals, design work and non-binding tendering for future series capacitors and installation works on the Brownhill_x0002_Whakamaru 1&amp;2 transmission lines (BHL-WKM lines)</t>
  </si>
  <si>
    <t>Western Bay of Plenty</t>
  </si>
  <si>
    <t>Redcylffe Substation</t>
  </si>
  <si>
    <t>$86.1m</t>
  </si>
  <si>
    <t>1 install a new 220kV/110kV interconnecting transformer at Kaitemako; 
2 reconductor the interconnection section of the Kaitemako-Tauranga 110kV line to a rating of 200MVA; 3 reconductor the Okere-Te Matai, Okere-Tarukenga, and Kaitemako-Te Matai 110kV lines to a rating of 195 MVA; and 
4 fund a development NTS.5</t>
  </si>
  <si>
    <t>Ready for submission</t>
  </si>
  <si>
    <t>Reslience work and raising the site to mitigate flood risk</t>
  </si>
  <si>
    <t>Increase capacity and maintain voltage stability through construction of switching stations</t>
  </si>
  <si>
    <t>Under invesitation</t>
  </si>
  <si>
    <t>$155m</t>
  </si>
  <si>
    <t>TBC</t>
  </si>
  <si>
    <t>$43m</t>
  </si>
  <si>
    <t>$1,400m</t>
  </si>
  <si>
    <t>Under determination (current estimate)</t>
  </si>
  <si>
    <t>1) HVDC upgrade: installing reactive plant, filter banks and associated equipment to upgrade inter-island HVDC link north transfer availability from 1071 MW to closer to 1200 MW;
2) Central North Island upgrade: increasing transfer capacity north from Bunnythorpe by between 60% to 90% by installing variable line rating and tactical thermal upgrade of Tokaanu-Whakamaru lines and to Bunnythorpe-Tokaanu circuits; duplexing Tokaanu-Whakamaru circuits with Goat conductor; upgrading protection on Huntly-Stratford circuit; replacing the special protection scheme at Tokaanu; and splitting the Bunnythorpe-Ongarue circuit; 
3) Wairakei ring upgrade: increasing transmission capacity by 25% (300 MW) under typical operating conditions by installing tactical thermal upgrading on both circuits of Wairakei-Whakamaru C line and the Edgecumbe-Kawerau 3 circuit on the Ohakuri-Edgecumbe A and Kawerau-Deviation lines; and splitting the Edgecumbe-Kawerau circuit;
4) Preparedness projects: carry out the investigation and design of a number of possible stage two projects.</t>
  </si>
  <si>
    <r>
      <t>1.</t>
    </r>
    <r>
      <rPr>
        <sz val="7"/>
        <color theme="0"/>
        <rFont val="Times New Roman"/>
        <family val="1"/>
      </rPr>
      <t xml:space="preserve">               </t>
    </r>
    <r>
      <rPr>
        <sz val="24"/>
        <color theme="0"/>
        <rFont val="Tahoma"/>
        <family val="2"/>
      </rPr>
      <t>Major capital expenditure - outputs</t>
    </r>
  </si>
  <si>
    <t>Major Capex - outputs</t>
  </si>
  <si>
    <t>Grid Performance Targets</t>
  </si>
  <si>
    <t>Asset Performance and Health</t>
  </si>
  <si>
    <t>9. Asset performance and Health targets</t>
  </si>
  <si>
    <t>This schedule presents the asset health targets for asset classes with an AHI of 8 or higher for RCP4.</t>
  </si>
  <si>
    <t>Install replacement undersea cables which are coming to end of life</t>
  </si>
  <si>
    <t>2. Operating expenditure</t>
  </si>
  <si>
    <t>3. Base capital expenditure</t>
  </si>
  <si>
    <t>Network Opex</t>
  </si>
  <si>
    <t>Non-Network opex</t>
  </si>
  <si>
    <t>Total Operating Expenditure</t>
  </si>
  <si>
    <t xml:space="preserve"> Base Capex</t>
  </si>
  <si>
    <t>Major Capex</t>
  </si>
  <si>
    <t>Under development</t>
  </si>
  <si>
    <t>Proposed capex and opex</t>
  </si>
  <si>
    <t>Total Major Capex</t>
  </si>
  <si>
    <t xml:space="preserve"> </t>
  </si>
  <si>
    <t>RT01 Expenditure and Performance Schedules</t>
  </si>
  <si>
    <t>ICT including XaaS</t>
  </si>
  <si>
    <t>Capital Expenditure including interest during construction (IDC), constant 2024/25 $m</t>
  </si>
  <si>
    <t>2022/23</t>
  </si>
  <si>
    <t>Constant 2024/25 $m</t>
  </si>
  <si>
    <t>Operating expenditure</t>
  </si>
  <si>
    <t>Base capital expenditure</t>
  </si>
  <si>
    <t>Major Capex Projects and Listed projects</t>
  </si>
  <si>
    <t>Sets out the proposed Base Capex and Opex in constant prices.</t>
  </si>
  <si>
    <t>Sets out Opex by expenditure category in constant prices.</t>
  </si>
  <si>
    <t xml:space="preserve">Sets out Major Capital Projects (MCPs) and Listed projects: approved, under development and both listed and other reconductoring. Including outputs on approved Major Capital Projects under way. </t>
  </si>
  <si>
    <t>Describes the approved Capex outputs, Major Capex Allowances (MCA) and indicative commissioning dates.</t>
  </si>
  <si>
    <t>RCP4 Measures (GP1 and GP2) for the number and average duration of unplanned interruptions.</t>
  </si>
  <si>
    <t xml:space="preserve">RCP3 Asset performance and RCP4 Asset Allowance caps, collars, targets, quality standards and incentive summary for our revenue linked performance measures, and asset health targets for asset classes with an AHI of 8 or higher. </t>
  </si>
  <si>
    <t>Sets out Base Capex by asset grouping in a constant prices including interest during construction (IDC), constant prices including interest during construction.</t>
  </si>
  <si>
    <t>This schedule presents an overview of all RCP3 expenditure and future forecast expenditure during regulatory control periods four, five and six (RCP4, RCP5 and RCP6). 
All figures are presented in constant 2024/25 dollars. For capital expenditure (capex), we include the forecast cost of interest during construction (IDC). 
This approach is consistent with the way our base capex allowances are set. Base capex does not include major projects and listed projects. Major projects are enhancement and development (E&amp;D) projects with a value in 
in excess of $30 million. Listed projects are large reconductoring projects. Major capex schedules provide further information on the total cost of approved major projects and projects under development.</t>
  </si>
  <si>
    <t>RCP4 ALLOWANCES</t>
  </si>
  <si>
    <t>Assessed Value</t>
  </si>
  <si>
    <t>$ Output Adjustment</t>
  </si>
  <si>
    <t xml:space="preserve">RCP3 ACTUAL GRID PERFORMANCE </t>
  </si>
  <si>
    <t>RCP3 Performance</t>
  </si>
  <si>
    <t>RCP3 Total</t>
  </si>
  <si>
    <t>RCP3 Output</t>
  </si>
  <si>
    <t>This schedule presents the asset performance caps, collars, targets, quality standards and incentive summary.</t>
  </si>
  <si>
    <t>2025 Summary of actual and forecast expenditure</t>
  </si>
  <si>
    <t>Asset Class 
Actual Performance</t>
  </si>
  <si>
    <t>Asset Class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</si>
</sst>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4" formatCode="_-&quot;$&quot;* #,##0.00_-;\-&quot;$&quot;* #,##0.00_-;_-&quot;$&quot;* &quot;-&quot;??_-;_-@_-"/>
    <numFmt numFmtId="43" formatCode="_-* #,##0.00_-;\-* #,##0.00_-;_-* &quot;-&quot;??_-;_-@_-"/>
    <numFmt numFmtId="164" formatCode="#,##0,,;\(#,##0,,\);\-"/>
    <numFmt numFmtId="165" formatCode="#,##0.0,,;\(#,##0.0,,\);\-"/>
    <numFmt numFmtId="166" formatCode="_(* #,##0.00_);_(* \(#,##0.00\);_(* &quot;-&quot;??_);_(@_)"/>
    <numFmt numFmtId="167" formatCode="0.0%"/>
    <numFmt numFmtId="168" formatCode="&quot;$&quot;#,##0"/>
    <numFmt numFmtId="169" formatCode="_(* #,##0.0_);_(* \(#,##0.0\);_(* &quot;-&quot;??_);_(@_)"/>
    <numFmt numFmtId="170" formatCode="_(&quot;$&quot;* #,##0_);_(* \(&quot;$&quot;#,##0\);_(* &quot;-&quot;??_);_(@_)"/>
  </numFmts>
  <fonts count="71" x14ac:knownFonts="1">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2"/>
      <color theme="1"/>
      <name val="Calibri"/>
      <family val="2"/>
      <scheme val="minor"/>
    </font>
    <font>
      <sz val="11"/>
      <color theme="1"/>
      <name val="Arial"/>
      <family val="2"/>
    </font>
    <font>
      <sz val="12"/>
      <color theme="1"/>
      <name val="Arial"/>
      <family val="2"/>
    </font>
    <font>
      <b/>
      <sz val="14"/>
      <color theme="1"/>
      <name val="Calibri"/>
      <family val="2"/>
      <scheme val="minor"/>
    </font>
    <font>
      <sz val="11"/>
      <color theme="1"/>
      <name val="Calibri"/>
      <family val="2"/>
    </font>
    <font>
      <sz val="11"/>
      <color theme="0"/>
      <name val="Calibri"/>
      <family val="2"/>
    </font>
    <font>
      <sz val="11"/>
      <color theme="0"/>
      <name val="Arial"/>
      <family val="2"/>
    </font>
    <font>
      <b/>
      <sz val="24"/>
      <color theme="0"/>
      <name val="Calibri"/>
      <family val="2"/>
      <scheme val="minor"/>
    </font>
    <font>
      <b/>
      <sz val="12"/>
      <color theme="0"/>
      <name val="Calibri"/>
      <family val="2"/>
      <scheme val="minor"/>
    </font>
    <font>
      <b/>
      <sz val="12"/>
      <color theme="1"/>
      <name val="Calibri"/>
      <family val="2"/>
      <scheme val="minor"/>
    </font>
    <font>
      <b/>
      <sz val="14"/>
      <color theme="1"/>
      <name val="Arial"/>
      <family val="2"/>
    </font>
    <font>
      <b/>
      <sz val="20"/>
      <color theme="0"/>
      <name val="Arial"/>
      <family val="2"/>
    </font>
    <font>
      <sz val="20"/>
      <color theme="0"/>
      <name val="Arial"/>
      <family val="2"/>
    </font>
    <font>
      <b/>
      <sz val="14"/>
      <color theme="0"/>
      <name val="Arial"/>
      <family val="2"/>
    </font>
    <font>
      <sz val="14"/>
      <color theme="1"/>
      <name val="Arial"/>
      <family val="2"/>
    </font>
    <font>
      <b/>
      <sz val="12"/>
      <color theme="1"/>
      <name val="Arial"/>
      <family val="2"/>
    </font>
    <font>
      <b/>
      <sz val="12"/>
      <color theme="4"/>
      <name val="Arial"/>
      <family val="2"/>
    </font>
    <font>
      <b/>
      <sz val="14"/>
      <color theme="4"/>
      <name val="Arial"/>
      <family val="2"/>
    </font>
    <font>
      <b/>
      <sz val="16"/>
      <color theme="0"/>
      <name val="Calibri"/>
      <family val="2"/>
      <scheme val="minor"/>
    </font>
    <font>
      <b/>
      <sz val="16"/>
      <color theme="0"/>
      <name val="Arial"/>
      <family val="2"/>
    </font>
    <font>
      <sz val="16"/>
      <color theme="1"/>
      <name val="Calibri"/>
      <family val="2"/>
      <scheme val="minor"/>
    </font>
    <font>
      <sz val="10"/>
      <name val="Arial"/>
      <family val="2"/>
    </font>
    <font>
      <b/>
      <sz val="16"/>
      <name val="Arial"/>
      <family val="2"/>
    </font>
    <font>
      <b/>
      <sz val="10"/>
      <name val="Arial"/>
      <family val="2"/>
    </font>
    <font>
      <b/>
      <sz val="22"/>
      <color theme="4"/>
      <name val="Calibri"/>
      <family val="2"/>
      <scheme val="minor"/>
    </font>
    <font>
      <sz val="10"/>
      <color theme="4"/>
      <name val="Arial"/>
      <family val="2"/>
    </font>
    <font>
      <sz val="22"/>
      <color theme="4"/>
      <name val="Calibri"/>
      <family val="2"/>
      <scheme val="minor"/>
    </font>
    <font>
      <sz val="10"/>
      <color theme="1" tint="0.249977111117893"/>
      <name val="Arial"/>
      <family val="2"/>
    </font>
    <font>
      <sz val="12"/>
      <color theme="1" tint="0.249977111117893"/>
      <name val="Arial"/>
      <family val="2"/>
    </font>
    <font>
      <b/>
      <sz val="12"/>
      <color theme="8"/>
      <name val="Arial"/>
      <family val="2"/>
    </font>
    <font>
      <sz val="10"/>
      <color theme="1"/>
      <name val="Arial"/>
      <family val="2"/>
    </font>
    <font>
      <b/>
      <sz val="14"/>
      <color theme="4"/>
      <name val="Calibri"/>
      <family val="2"/>
      <scheme val="minor"/>
    </font>
    <font>
      <sz val="11"/>
      <color theme="4" tint="-0.249977111117893"/>
      <name val="Calibri"/>
      <family val="2"/>
    </font>
    <font>
      <sz val="8"/>
      <name val="Calibri"/>
      <family val="2"/>
      <scheme val="minor"/>
    </font>
    <font>
      <i/>
      <sz val="8"/>
      <color rgb="FFFF0000"/>
      <name val="Calibri"/>
      <family val="2"/>
      <scheme val="minor"/>
    </font>
    <font>
      <u/>
      <sz val="11"/>
      <color theme="10"/>
      <name val="Calibri"/>
      <family val="2"/>
      <scheme val="minor"/>
    </font>
    <font>
      <sz val="12"/>
      <color theme="1"/>
      <name val="Segoe UI"/>
      <family val="2"/>
    </font>
    <font>
      <sz val="11"/>
      <color theme="1"/>
      <name val="Arial"/>
      <family val="2"/>
    </font>
    <font>
      <b/>
      <sz val="22"/>
      <color theme="0" tint="-0.499984740745262"/>
      <name val="Arial"/>
      <family val="2"/>
    </font>
    <font>
      <sz val="14"/>
      <color rgb="FF00B0F0"/>
      <name val="Tahoma"/>
      <family val="2"/>
    </font>
    <font>
      <sz val="16"/>
      <color theme="1"/>
      <name val="Arial"/>
      <family val="2"/>
    </font>
    <font>
      <b/>
      <sz val="16"/>
      <color theme="1"/>
      <name val="Arial"/>
      <family val="2"/>
    </font>
    <font>
      <sz val="7"/>
      <color theme="1"/>
      <name val="Calibri"/>
      <family val="2"/>
      <scheme val="minor"/>
    </font>
    <font>
      <b/>
      <sz val="9"/>
      <color rgb="FFFFFFFF"/>
      <name val="Calibri"/>
      <family val="2"/>
      <scheme val="minor"/>
    </font>
    <font>
      <b/>
      <sz val="9"/>
      <color theme="1"/>
      <name val="Calibri"/>
      <family val="2"/>
      <scheme val="minor"/>
    </font>
    <font>
      <b/>
      <sz val="9"/>
      <color rgb="FF000000"/>
      <name val="Calibri"/>
      <family val="2"/>
      <scheme val="minor"/>
    </font>
    <font>
      <sz val="9"/>
      <color theme="1"/>
      <name val="Calibri"/>
      <family val="2"/>
      <scheme val="minor"/>
    </font>
    <font>
      <sz val="7"/>
      <color theme="0"/>
      <name val="Times New Roman"/>
      <family val="1"/>
    </font>
    <font>
      <sz val="24"/>
      <color theme="0"/>
      <name val="Tahoma"/>
      <family val="2"/>
    </font>
    <font>
      <sz val="10"/>
      <name val="Calibri"/>
      <family val="2"/>
      <scheme val="minor"/>
    </font>
    <font>
      <sz val="10"/>
      <color rgb="FF000000"/>
      <name val="Calibri"/>
      <family val="2"/>
      <scheme val="minor"/>
    </font>
    <font>
      <b/>
      <sz val="10"/>
      <name val="Calibri"/>
      <family val="2"/>
      <scheme val="minor"/>
    </font>
    <font>
      <sz val="11"/>
      <color rgb="FF000000"/>
      <name val="Calibri"/>
      <family val="2"/>
      <scheme val="minor"/>
    </font>
    <font>
      <sz val="9"/>
      <color rgb="FF000000"/>
      <name val="Calibri"/>
      <family val="2"/>
      <scheme val="minor"/>
    </font>
    <font>
      <sz val="20"/>
      <name val="Arial"/>
      <family val="2"/>
    </font>
    <font>
      <b/>
      <sz val="14"/>
      <color theme="0"/>
      <name val="Calibri"/>
      <family val="2"/>
      <scheme val="minor"/>
    </font>
    <font>
      <b/>
      <sz val="10"/>
      <color theme="0"/>
      <name val="Calibri"/>
      <family val="2"/>
      <scheme val="minor"/>
    </font>
    <font>
      <sz val="14"/>
      <color rgb="FF000000"/>
      <name val="Arial"/>
      <family val="2"/>
    </font>
  </fonts>
  <fills count="13">
    <fill>
      <patternFill patternType="none"/>
    </fill>
    <fill>
      <patternFill patternType="gray125"/>
    </fill>
    <fill>
      <patternFill patternType="solid">
        <fgColor rgb="FFBED7A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bgColor indexed="64"/>
      </patternFill>
    </fill>
    <fill>
      <patternFill patternType="solid">
        <fgColor rgb="FF00AEEF"/>
        <bgColor indexed="64"/>
      </patternFill>
    </fill>
    <fill>
      <patternFill patternType="solid">
        <fgColor theme="0"/>
        <bgColor indexed="64"/>
      </patternFill>
    </fill>
    <fill>
      <patternFill patternType="solid">
        <fgColor theme="9" tint="0.79998168889431442"/>
        <bgColor indexed="64"/>
      </patternFill>
    </fill>
    <fill>
      <patternFill patternType="solid">
        <fgColor rgb="FFE5F8FF"/>
        <bgColor indexed="64"/>
      </patternFill>
    </fill>
    <fill>
      <patternFill patternType="solid">
        <fgColor rgb="FF0093A3"/>
        <bgColor indexed="64"/>
      </patternFill>
    </fill>
    <fill>
      <patternFill patternType="solid">
        <fgColor rgb="FFB8F8FF"/>
        <bgColor indexed="64"/>
      </patternFill>
    </fill>
  </fills>
  <borders count="59">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4"/>
      </left>
      <right style="thin">
        <color theme="4"/>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0"/>
      </right>
      <top style="thin">
        <color theme="0"/>
      </top>
      <bottom style="thin">
        <color theme="4"/>
      </bottom>
      <diagonal/>
    </border>
    <border>
      <left/>
      <right/>
      <top style="thin">
        <color theme="0" tint="-0.499984740745262"/>
      </top>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right style="thin">
        <color theme="0"/>
      </right>
      <top style="thin">
        <color theme="0"/>
      </top>
      <bottom style="thin">
        <color theme="4"/>
      </bottom>
      <diagonal/>
    </border>
    <border>
      <left style="thin">
        <color theme="0"/>
      </left>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top style="thin">
        <color theme="0"/>
      </top>
      <bottom style="thin">
        <color theme="4"/>
      </bottom>
      <diagonal/>
    </border>
    <border>
      <left/>
      <right/>
      <top style="thin">
        <color theme="0"/>
      </top>
      <bottom style="thin">
        <color theme="4"/>
      </bottom>
      <diagonal/>
    </border>
    <border>
      <left/>
      <right style="thin">
        <color theme="4"/>
      </right>
      <top style="thin">
        <color theme="0"/>
      </top>
      <bottom style="thin">
        <color theme="4"/>
      </bottom>
      <diagonal/>
    </border>
    <border>
      <left style="thin">
        <color theme="0" tint="-0.14993743705557422"/>
      </left>
      <right/>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0" tint="-0.14993743705557422"/>
      </left>
      <right/>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right style="thin">
        <color theme="0"/>
      </right>
      <top/>
      <bottom style="thin">
        <color theme="4"/>
      </bottom>
      <diagonal/>
    </border>
    <border>
      <left/>
      <right/>
      <top/>
      <bottom style="thin">
        <color theme="4"/>
      </bottom>
      <diagonal/>
    </border>
    <border>
      <left/>
      <right/>
      <top style="thin">
        <color theme="4"/>
      </top>
      <bottom/>
      <diagonal/>
    </border>
    <border>
      <left/>
      <right/>
      <top/>
      <bottom style="thin">
        <color theme="0"/>
      </bottom>
      <diagonal/>
    </border>
    <border>
      <left style="thin">
        <color theme="4"/>
      </left>
      <right/>
      <top/>
      <bottom style="thin">
        <color theme="4"/>
      </bottom>
      <diagonal/>
    </border>
    <border>
      <left style="thin">
        <color theme="4"/>
      </left>
      <right style="thin">
        <color theme="4"/>
      </right>
      <top style="thin">
        <color theme="0"/>
      </top>
      <bottom style="thin">
        <color theme="4"/>
      </bottom>
      <diagonal/>
    </border>
    <border>
      <left style="thin">
        <color theme="4"/>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tint="-0.14993743705557422"/>
      </left>
      <right style="thin">
        <color theme="4"/>
      </right>
      <top style="thin">
        <color theme="0" tint="-0.14993743705557422"/>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theme="0"/>
      </left>
      <right/>
      <top style="thin">
        <color theme="0"/>
      </top>
      <bottom/>
      <diagonal/>
    </border>
    <border>
      <left style="thin">
        <color theme="4"/>
      </left>
      <right/>
      <top style="thin">
        <color theme="4"/>
      </top>
      <bottom/>
      <diagonal/>
    </border>
    <border>
      <left/>
      <right style="thin">
        <color theme="4"/>
      </right>
      <top style="thin">
        <color theme="4"/>
      </top>
      <bottom/>
      <diagonal/>
    </border>
    <border>
      <left/>
      <right style="thin">
        <color theme="0"/>
      </right>
      <top/>
      <bottom style="thin">
        <color theme="0"/>
      </bottom>
      <diagonal/>
    </border>
    <border>
      <left style="thin">
        <color rgb="FF00AEEF"/>
      </left>
      <right style="thin">
        <color rgb="FF00AEEF"/>
      </right>
      <top style="thin">
        <color rgb="FF00AEEF"/>
      </top>
      <bottom style="thin">
        <color rgb="FF00AEEF"/>
      </bottom>
      <diagonal/>
    </border>
  </borders>
  <cellStyleXfs count="70">
    <xf numFmtId="0" fontId="0" fillId="0" borderId="0"/>
    <xf numFmtId="0" fontId="4" fillId="0" borderId="1" applyNumberFormat="0" applyFill="0" applyProtection="0">
      <alignment horizontal="center" vertical="center"/>
    </xf>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4" fillId="0" borderId="1" applyNumberFormat="0" applyFill="0" applyAlignment="0" applyProtection="0"/>
    <xf numFmtId="0" fontId="4" fillId="0" borderId="1" applyNumberFormat="0" applyFill="0" applyAlignment="0" applyProtection="0"/>
    <xf numFmtId="3"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2" applyNumberFormat="0" applyBorder="0" applyAlignment="0" applyProtection="0"/>
    <xf numFmtId="3" fontId="5" fillId="0" borderId="2" applyNumberFormat="0" applyBorder="0" applyAlignment="0" applyProtection="0"/>
    <xf numFmtId="3" fontId="5" fillId="0" borderId="2" applyNumberFormat="0" applyBorder="0" applyAlignment="0" applyProtection="0"/>
    <xf numFmtId="0" fontId="5" fillId="0" borderId="2" applyNumberFormat="0" applyFill="0" applyAlignment="0" applyProtection="0"/>
    <xf numFmtId="0" fontId="5" fillId="0" borderId="2" applyNumberFormat="0" applyFill="0" applyAlignment="0" applyProtection="0"/>
    <xf numFmtId="0" fontId="5" fillId="0" borderId="2">
      <alignment horizontal="right" vertical="center"/>
    </xf>
    <xf numFmtId="3" fontId="5" fillId="2" borderId="2">
      <alignment horizontal="center" vertical="center"/>
    </xf>
    <xf numFmtId="0" fontId="5" fillId="2" borderId="2">
      <alignment horizontal="right" vertical="center"/>
    </xf>
    <xf numFmtId="0" fontId="4" fillId="0" borderId="3">
      <alignment horizontal="left" vertical="center"/>
    </xf>
    <xf numFmtId="0" fontId="4" fillId="0" borderId="4">
      <alignment horizontal="center" vertical="center"/>
    </xf>
    <xf numFmtId="0" fontId="6" fillId="0" borderId="5">
      <alignment horizontal="center" vertical="center"/>
    </xf>
    <xf numFmtId="0" fontId="5" fillId="3" borderId="2"/>
    <xf numFmtId="3" fontId="7" fillId="0" borderId="2"/>
    <xf numFmtId="3" fontId="8" fillId="0" borderId="2"/>
    <xf numFmtId="0" fontId="4" fillId="0" borderId="4">
      <alignment horizontal="left" vertical="top"/>
    </xf>
    <xf numFmtId="0" fontId="9" fillId="0" borderId="2"/>
    <xf numFmtId="0" fontId="4" fillId="0" borderId="4">
      <alignment horizontal="left" vertical="center"/>
    </xf>
    <xf numFmtId="0" fontId="5" fillId="2" borderId="6"/>
    <xf numFmtId="3" fontId="5" fillId="0" borderId="2">
      <alignment horizontal="right" vertical="center"/>
    </xf>
    <xf numFmtId="0" fontId="4" fillId="0" borderId="4">
      <alignment horizontal="right" vertical="center"/>
    </xf>
    <xf numFmtId="0" fontId="5" fillId="0" borderId="5">
      <alignment horizontal="center" vertical="center"/>
    </xf>
    <xf numFmtId="3" fontId="5" fillId="0" borderId="2"/>
    <xf numFmtId="3" fontId="5" fillId="0" borderId="2"/>
    <xf numFmtId="0" fontId="5" fillId="0" borderId="5">
      <alignment horizontal="center" vertical="center" wrapText="1"/>
    </xf>
    <xf numFmtId="0" fontId="10" fillId="0" borderId="5">
      <alignment horizontal="left" vertical="center" indent="1"/>
    </xf>
    <xf numFmtId="0" fontId="11" fillId="0" borderId="2"/>
    <xf numFmtId="0" fontId="4" fillId="0" borderId="3">
      <alignment horizontal="left" vertical="center"/>
    </xf>
    <xf numFmtId="3" fontId="5" fillId="0" borderId="2">
      <alignment horizontal="center" vertical="center"/>
    </xf>
    <xf numFmtId="0" fontId="4" fillId="0" borderId="4">
      <alignment horizontal="center" vertical="center"/>
    </xf>
    <xf numFmtId="0" fontId="4" fillId="0" borderId="4">
      <alignment horizontal="center" vertical="center"/>
    </xf>
    <xf numFmtId="0" fontId="4" fillId="0" borderId="3">
      <alignment horizontal="left" vertical="center"/>
    </xf>
    <xf numFmtId="0" fontId="4" fillId="0" borderId="3">
      <alignment horizontal="left" vertical="center"/>
    </xf>
    <xf numFmtId="0" fontId="12" fillId="0" borderId="2"/>
    <xf numFmtId="9"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3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9" borderId="0"/>
    <xf numFmtId="0" fontId="48" fillId="0" borderId="0" applyNumberFormat="0" applyFill="0" applyBorder="0" applyAlignment="0" applyProtection="0"/>
    <xf numFmtId="0" fontId="2" fillId="0" borderId="0"/>
    <xf numFmtId="9" fontId="49"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23">
    <xf numFmtId="0" fontId="0" fillId="0" borderId="0" xfId="0"/>
    <xf numFmtId="0" fontId="3" fillId="0" borderId="0" xfId="0" applyFont="1"/>
    <xf numFmtId="0" fontId="14" fillId="0" borderId="0" xfId="0" applyFont="1" applyAlignment="1">
      <alignment vertical="center"/>
    </xf>
    <xf numFmtId="0" fontId="14" fillId="0" borderId="0" xfId="0" applyFont="1"/>
    <xf numFmtId="0" fontId="14" fillId="0" borderId="0" xfId="0" applyFont="1" applyAlignment="1">
      <alignment horizontal="left" vertical="center"/>
    </xf>
    <xf numFmtId="0" fontId="14" fillId="0" borderId="0" xfId="0" applyFont="1" applyAlignment="1">
      <alignment wrapText="1"/>
    </xf>
    <xf numFmtId="0" fontId="14" fillId="0" borderId="0" xfId="0" applyFont="1" applyAlignment="1">
      <alignment horizontal="right"/>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165" fontId="18" fillId="0" borderId="17" xfId="0" applyNumberFormat="1" applyFont="1" applyBorder="1" applyAlignment="1">
      <alignment horizontal="center" vertical="center" wrapText="1"/>
    </xf>
    <xf numFmtId="0" fontId="19" fillId="0" borderId="0" xfId="0" applyFont="1"/>
    <xf numFmtId="0" fontId="17" fillId="0" borderId="0" xfId="0" applyFont="1" applyAlignment="1">
      <alignment horizontal="left" vertical="center"/>
    </xf>
    <xf numFmtId="0" fontId="17" fillId="0" borderId="0" xfId="0" applyFont="1" applyAlignment="1">
      <alignment horizontal="center" vertical="center"/>
    </xf>
    <xf numFmtId="0" fontId="13" fillId="0" borderId="0" xfId="0" applyFont="1" applyAlignment="1">
      <alignment wrapText="1"/>
    </xf>
    <xf numFmtId="165" fontId="0" fillId="0" borderId="0" xfId="0" applyNumberFormat="1" applyAlignment="1">
      <alignment horizontal="right"/>
    </xf>
    <xf numFmtId="0" fontId="0" fillId="0" borderId="0" xfId="0" applyAlignment="1">
      <alignment wrapText="1"/>
    </xf>
    <xf numFmtId="0" fontId="13" fillId="0" borderId="0" xfId="0" applyFont="1" applyAlignment="1">
      <alignment vertical="center"/>
    </xf>
    <xf numFmtId="0" fontId="0" fillId="0" borderId="0" xfId="0" applyAlignment="1">
      <alignment horizontal="center" vertical="center"/>
    </xf>
    <xf numFmtId="0" fontId="16" fillId="0" borderId="0" xfId="0" applyFont="1"/>
    <xf numFmtId="0" fontId="3" fillId="0" borderId="0" xfId="0" applyFont="1" applyAlignment="1">
      <alignment vertical="center"/>
    </xf>
    <xf numFmtId="0" fontId="22" fillId="0" borderId="0" xfId="0" applyFont="1"/>
    <xf numFmtId="0" fontId="0" fillId="0" borderId="0" xfId="0" applyAlignment="1">
      <alignment horizontal="right"/>
    </xf>
    <xf numFmtId="0" fontId="28" fillId="0" borderId="0" xfId="0" applyFont="1" applyAlignment="1">
      <alignment vertical="center"/>
    </xf>
    <xf numFmtId="0" fontId="23" fillId="0" borderId="0" xfId="0" applyFont="1" applyAlignment="1">
      <alignment vertical="center"/>
    </xf>
    <xf numFmtId="0" fontId="24" fillId="7" borderId="9" xfId="0" applyFont="1" applyFill="1" applyBorder="1" applyAlignment="1">
      <alignment horizontal="left" vertical="center"/>
    </xf>
    <xf numFmtId="0" fontId="25" fillId="7" borderId="6" xfId="0" applyFont="1" applyFill="1" applyBorder="1" applyAlignment="1">
      <alignment horizontal="left" vertical="center"/>
    </xf>
    <xf numFmtId="0" fontId="29" fillId="0" borderId="21" xfId="0" applyFont="1" applyBorder="1" applyAlignment="1">
      <alignment horizontal="left" vertical="center"/>
    </xf>
    <xf numFmtId="0" fontId="29" fillId="0" borderId="11" xfId="0" applyFont="1" applyBorder="1" applyAlignment="1">
      <alignment horizontal="center" vertical="center"/>
    </xf>
    <xf numFmtId="165" fontId="27" fillId="0" borderId="11" xfId="0" applyNumberFormat="1" applyFont="1" applyBorder="1" applyAlignment="1">
      <alignment horizontal="center" vertical="center"/>
    </xf>
    <xf numFmtId="0" fontId="23" fillId="5" borderId="13" xfId="0" applyFont="1" applyFill="1" applyBorder="1" applyAlignment="1">
      <alignment vertical="center"/>
    </xf>
    <xf numFmtId="165" fontId="23" fillId="5" borderId="11" xfId="0" applyNumberFormat="1" applyFont="1" applyFill="1" applyBorder="1" applyAlignment="1">
      <alignment horizontal="center" vertical="center"/>
    </xf>
    <xf numFmtId="165" fontId="23" fillId="5" borderId="14" xfId="0" applyNumberFormat="1" applyFont="1" applyFill="1" applyBorder="1" applyAlignment="1">
      <alignment horizontal="center" vertical="center"/>
    </xf>
    <xf numFmtId="0" fontId="29" fillId="5" borderId="11" xfId="0" applyFont="1" applyFill="1" applyBorder="1" applyAlignment="1">
      <alignment horizontal="center" vertical="center" wrapText="1"/>
    </xf>
    <xf numFmtId="165" fontId="27" fillId="5" borderId="11" xfId="0" applyNumberFormat="1" applyFont="1" applyFill="1" applyBorder="1" applyAlignment="1">
      <alignment horizontal="center" vertical="center"/>
    </xf>
    <xf numFmtId="0" fontId="29" fillId="5" borderId="12" xfId="0" applyFont="1" applyFill="1" applyBorder="1" applyAlignment="1">
      <alignment horizontal="center" vertical="center" wrapText="1"/>
    </xf>
    <xf numFmtId="165" fontId="27" fillId="5" borderId="14" xfId="0" applyNumberFormat="1" applyFont="1" applyFill="1" applyBorder="1" applyAlignment="1">
      <alignment horizontal="center" vertical="center"/>
    </xf>
    <xf numFmtId="0" fontId="27" fillId="0" borderId="13" xfId="0" applyFont="1" applyBorder="1" applyAlignment="1">
      <alignment horizontal="left" vertical="center" indent="2"/>
    </xf>
    <xf numFmtId="0" fontId="23" fillId="5" borderId="11" xfId="0" applyFont="1" applyFill="1" applyBorder="1" applyAlignment="1">
      <alignment vertical="center"/>
    </xf>
    <xf numFmtId="0" fontId="23" fillId="5" borderId="12" xfId="0" applyFont="1" applyFill="1" applyBorder="1" applyAlignment="1">
      <alignment vertical="center"/>
    </xf>
    <xf numFmtId="0" fontId="30" fillId="0" borderId="12" xfId="0" applyFont="1" applyBorder="1" applyAlignment="1">
      <alignment vertical="center"/>
    </xf>
    <xf numFmtId="0" fontId="30" fillId="0" borderId="11" xfId="0" applyFont="1" applyBorder="1" applyAlignment="1">
      <alignment vertical="center"/>
    </xf>
    <xf numFmtId="0" fontId="26" fillId="7" borderId="9" xfId="0" applyFont="1" applyFill="1" applyBorder="1" applyAlignment="1">
      <alignment horizontal="left" vertical="center"/>
    </xf>
    <xf numFmtId="0" fontId="21" fillId="7" borderId="26" xfId="0" applyFont="1" applyFill="1" applyBorder="1" applyAlignment="1">
      <alignment vertical="center" wrapText="1"/>
    </xf>
    <xf numFmtId="0" fontId="16" fillId="5" borderId="11" xfId="0" applyFont="1" applyFill="1" applyBorder="1" applyAlignment="1">
      <alignment horizontal="left" vertical="center" wrapText="1"/>
    </xf>
    <xf numFmtId="0" fontId="21" fillId="7" borderId="31" xfId="0" applyFont="1" applyFill="1" applyBorder="1" applyAlignment="1">
      <alignment vertical="center" wrapText="1"/>
    </xf>
    <xf numFmtId="0" fontId="16" fillId="5" borderId="15"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26" fillId="7" borderId="8" xfId="0" applyFont="1" applyFill="1" applyBorder="1" applyAlignment="1">
      <alignment horizontal="left" vertical="center"/>
    </xf>
    <xf numFmtId="0" fontId="30" fillId="0" borderId="32" xfId="0" applyFont="1" applyBorder="1" applyAlignment="1">
      <alignment horizontal="left" vertical="center"/>
    </xf>
    <xf numFmtId="0" fontId="30" fillId="0" borderId="11" xfId="0" applyFont="1" applyBorder="1" applyAlignment="1">
      <alignment horizontal="center" vertical="center"/>
    </xf>
    <xf numFmtId="0" fontId="30" fillId="5" borderId="11"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27" fillId="0" borderId="0" xfId="0" applyFont="1" applyAlignment="1">
      <alignment vertical="center"/>
    </xf>
    <xf numFmtId="0" fontId="20" fillId="7" borderId="20" xfId="0" applyFont="1" applyFill="1" applyBorder="1" applyAlignment="1">
      <alignment horizontal="left" vertical="center"/>
    </xf>
    <xf numFmtId="0" fontId="20" fillId="7" borderId="10" xfId="0" applyFont="1" applyFill="1" applyBorder="1" applyAlignment="1">
      <alignment horizontal="left" vertical="center"/>
    </xf>
    <xf numFmtId="0" fontId="30" fillId="0" borderId="33" xfId="0" applyFont="1" applyBorder="1" applyAlignment="1">
      <alignment horizontal="center" vertical="center"/>
    </xf>
    <xf numFmtId="0" fontId="27" fillId="0" borderId="13" xfId="0" applyFont="1" applyBorder="1" applyAlignment="1">
      <alignment horizontal="left" vertical="center"/>
    </xf>
    <xf numFmtId="0" fontId="27" fillId="5" borderId="13" xfId="0" applyFont="1" applyFill="1" applyBorder="1" applyAlignment="1">
      <alignment horizontal="left" vertical="center"/>
    </xf>
    <xf numFmtId="0" fontId="30" fillId="0" borderId="13" xfId="0" applyFont="1" applyBorder="1" applyAlignment="1">
      <alignment vertical="center"/>
    </xf>
    <xf numFmtId="0" fontId="31" fillId="7" borderId="18" xfId="0" applyFont="1" applyFill="1" applyBorder="1" applyAlignment="1">
      <alignment vertical="center" wrapText="1"/>
    </xf>
    <xf numFmtId="0" fontId="31" fillId="7" borderId="26" xfId="0" applyFont="1" applyFill="1" applyBorder="1" applyAlignment="1">
      <alignment vertical="center" wrapText="1"/>
    </xf>
    <xf numFmtId="0" fontId="31" fillId="7" borderId="29" xfId="0" applyFont="1" applyFill="1" applyBorder="1" applyAlignment="1">
      <alignment vertical="center" wrapText="1"/>
    </xf>
    <xf numFmtId="0" fontId="31" fillId="7" borderId="30" xfId="0" applyFont="1" applyFill="1" applyBorder="1" applyAlignment="1">
      <alignment horizontal="left" vertical="center" wrapText="1"/>
    </xf>
    <xf numFmtId="0" fontId="33" fillId="0" borderId="0" xfId="0" applyFont="1" applyAlignment="1">
      <alignment vertical="center" wrapText="1"/>
    </xf>
    <xf numFmtId="0" fontId="34" fillId="8" borderId="0" xfId="59" applyFill="1"/>
    <xf numFmtId="0" fontId="34" fillId="0" borderId="0" xfId="59"/>
    <xf numFmtId="0" fontId="34" fillId="0" borderId="0" xfId="59" applyAlignment="1">
      <alignment horizontal="left"/>
    </xf>
    <xf numFmtId="0" fontId="34" fillId="8" borderId="0" xfId="59" applyFill="1" applyAlignment="1">
      <alignment horizontal="left"/>
    </xf>
    <xf numFmtId="0" fontId="40" fillId="0" borderId="0" xfId="59" applyFont="1"/>
    <xf numFmtId="0" fontId="41" fillId="0" borderId="0" xfId="59" applyFont="1"/>
    <xf numFmtId="0" fontId="43" fillId="8" borderId="0" xfId="60" applyFont="1" applyFill="1" applyAlignment="1">
      <alignment horizontal="left" vertical="top" wrapText="1"/>
    </xf>
    <xf numFmtId="0" fontId="20" fillId="7" borderId="35" xfId="0" applyFont="1" applyFill="1" applyBorder="1" applyAlignment="1">
      <alignment horizontal="left" vertical="center"/>
    </xf>
    <xf numFmtId="0" fontId="27" fillId="4" borderId="13" xfId="0" applyFont="1" applyFill="1" applyBorder="1" applyAlignment="1">
      <alignment horizontal="left" vertical="center"/>
    </xf>
    <xf numFmtId="165" fontId="27" fillId="4" borderId="11" xfId="0" applyNumberFormat="1" applyFont="1" applyFill="1" applyBorder="1" applyAlignment="1">
      <alignment horizontal="center" vertical="center"/>
    </xf>
    <xf numFmtId="165" fontId="45" fillId="0" borderId="17" xfId="0" applyNumberFormat="1" applyFont="1" applyBorder="1" applyAlignment="1">
      <alignment horizontal="center" vertical="center" wrapText="1"/>
    </xf>
    <xf numFmtId="0" fontId="43" fillId="8" borderId="0" xfId="60" applyFont="1" applyFill="1" applyAlignment="1">
      <alignment horizontal="left" vertical="top"/>
    </xf>
    <xf numFmtId="0" fontId="29" fillId="0" borderId="37" xfId="0" applyFont="1" applyBorder="1" applyAlignment="1">
      <alignment horizontal="center" vertical="center"/>
    </xf>
    <xf numFmtId="0" fontId="30" fillId="0" borderId="16" xfId="0" applyFont="1" applyBorder="1" applyAlignment="1">
      <alignment horizontal="left" vertical="center"/>
    </xf>
    <xf numFmtId="0" fontId="30" fillId="0" borderId="24" xfId="0" applyFont="1" applyBorder="1" applyAlignment="1">
      <alignment horizontal="left" vertical="center"/>
    </xf>
    <xf numFmtId="0" fontId="30" fillId="0" borderId="22" xfId="0" applyFont="1" applyBorder="1" applyAlignment="1">
      <alignment horizontal="left" vertical="center"/>
    </xf>
    <xf numFmtId="0" fontId="26" fillId="7" borderId="7" xfId="0" applyFont="1" applyFill="1" applyBorder="1" applyAlignment="1">
      <alignment horizontal="left" vertical="center"/>
    </xf>
    <xf numFmtId="0" fontId="26" fillId="7" borderId="6" xfId="0" applyFont="1" applyFill="1" applyBorder="1" applyAlignment="1">
      <alignment horizontal="left" vertical="center"/>
    </xf>
    <xf numFmtId="0" fontId="32" fillId="7" borderId="8" xfId="0" applyFont="1" applyFill="1" applyBorder="1" applyAlignment="1">
      <alignment horizontal="left" vertical="center"/>
    </xf>
    <xf numFmtId="0" fontId="27" fillId="0" borderId="13" xfId="0" applyFont="1" applyBorder="1" applyAlignment="1">
      <alignment horizontal="left" vertical="center" indent="1"/>
    </xf>
    <xf numFmtId="0" fontId="29" fillId="5" borderId="13" xfId="0" applyFont="1" applyFill="1" applyBorder="1" applyAlignment="1">
      <alignment horizontal="center" vertical="center" wrapText="1"/>
    </xf>
    <xf numFmtId="0" fontId="29" fillId="0" borderId="16" xfId="0" applyFont="1" applyBorder="1" applyAlignment="1">
      <alignment horizontal="left" vertical="center"/>
    </xf>
    <xf numFmtId="0" fontId="30" fillId="0" borderId="14" xfId="0" applyFont="1" applyBorder="1" applyAlignment="1">
      <alignment vertical="center"/>
    </xf>
    <xf numFmtId="9" fontId="27" fillId="0" borderId="28" xfId="56" applyFont="1" applyBorder="1" applyAlignment="1">
      <alignment horizontal="center" vertical="center"/>
    </xf>
    <xf numFmtId="0" fontId="20" fillId="7" borderId="8" xfId="0" applyFont="1" applyFill="1" applyBorder="1" applyAlignment="1">
      <alignment horizontal="left" vertical="center"/>
    </xf>
    <xf numFmtId="0" fontId="27" fillId="0" borderId="13" xfId="0" applyFont="1" applyBorder="1" applyAlignment="1">
      <alignment horizontal="left" vertical="center" wrapText="1" indent="1"/>
    </xf>
    <xf numFmtId="0" fontId="26" fillId="7" borderId="0" xfId="0" applyFont="1" applyFill="1" applyAlignment="1">
      <alignment vertical="center"/>
    </xf>
    <xf numFmtId="165" fontId="27" fillId="10" borderId="11" xfId="0" applyNumberFormat="1" applyFont="1" applyFill="1" applyBorder="1" applyAlignment="1">
      <alignment horizontal="center" vertical="center"/>
    </xf>
    <xf numFmtId="165" fontId="27" fillId="10" borderId="14" xfId="0" applyNumberFormat="1" applyFont="1" applyFill="1" applyBorder="1" applyAlignment="1">
      <alignment horizontal="center" vertical="center"/>
    </xf>
    <xf numFmtId="0" fontId="26" fillId="6" borderId="36" xfId="0" applyFont="1" applyFill="1" applyBorder="1" applyAlignment="1">
      <alignment vertical="center"/>
    </xf>
    <xf numFmtId="0" fontId="31" fillId="7" borderId="43" xfId="0" applyFont="1" applyFill="1" applyBorder="1" applyAlignment="1">
      <alignment vertical="center" wrapText="1"/>
    </xf>
    <xf numFmtId="0" fontId="16" fillId="5" borderId="27" xfId="0" applyFont="1" applyFill="1" applyBorder="1" applyAlignment="1">
      <alignment vertical="center" wrapText="1"/>
    </xf>
    <xf numFmtId="165" fontId="27" fillId="0" borderId="0" xfId="0" applyNumberFormat="1" applyFont="1" applyAlignment="1">
      <alignment horizontal="center" vertical="center"/>
    </xf>
    <xf numFmtId="0" fontId="29" fillId="0" borderId="0" xfId="0" applyFont="1" applyAlignment="1">
      <alignment horizontal="center" vertical="center"/>
    </xf>
    <xf numFmtId="0" fontId="36" fillId="8" borderId="0" xfId="59" applyFont="1" applyFill="1"/>
    <xf numFmtId="0" fontId="37" fillId="8" borderId="0" xfId="0" applyFont="1" applyFill="1" applyAlignment="1">
      <alignment vertical="top"/>
    </xf>
    <xf numFmtId="0" fontId="38" fillId="8" borderId="0" xfId="59" applyFont="1" applyFill="1"/>
    <xf numFmtId="0" fontId="35" fillId="8" borderId="0" xfId="59" applyFont="1" applyFill="1" applyAlignment="1">
      <alignment horizontal="left"/>
    </xf>
    <xf numFmtId="0" fontId="42" fillId="8" borderId="0" xfId="59" applyFont="1" applyFill="1" applyAlignment="1">
      <alignment horizontal="left"/>
    </xf>
    <xf numFmtId="0" fontId="44" fillId="8" borderId="0" xfId="0" applyFont="1" applyFill="1"/>
    <xf numFmtId="165" fontId="0" fillId="0" borderId="0" xfId="0" applyNumberFormat="1" applyAlignment="1">
      <alignment horizontal="center" vertical="center"/>
    </xf>
    <xf numFmtId="0" fontId="27" fillId="0" borderId="13" xfId="0" quotePrefix="1" applyFont="1" applyBorder="1" applyAlignment="1">
      <alignment horizontal="left" vertical="center" indent="1"/>
    </xf>
    <xf numFmtId="9" fontId="45" fillId="0" borderId="17" xfId="56" applyFont="1" applyBorder="1" applyAlignment="1">
      <alignment horizontal="center" vertical="center" wrapText="1"/>
    </xf>
    <xf numFmtId="0" fontId="50" fillId="0" borderId="0" xfId="0" applyFont="1"/>
    <xf numFmtId="167" fontId="1" fillId="0" borderId="0" xfId="56" applyNumberFormat="1" applyFont="1" applyAlignment="1">
      <alignment horizontal="center" vertical="center"/>
    </xf>
    <xf numFmtId="0" fontId="51" fillId="8" borderId="0" xfId="0" applyFont="1" applyFill="1" applyAlignment="1">
      <alignment vertical="top"/>
    </xf>
    <xf numFmtId="164" fontId="0" fillId="0" borderId="0" xfId="0" applyNumberFormat="1" applyAlignment="1">
      <alignment horizontal="center" vertical="center"/>
    </xf>
    <xf numFmtId="0" fontId="40" fillId="8" borderId="0" xfId="59" applyFont="1" applyFill="1" applyAlignment="1">
      <alignment horizontal="left"/>
    </xf>
    <xf numFmtId="17" fontId="39" fillId="8" borderId="0" xfId="0" quotePrefix="1" applyNumberFormat="1" applyFont="1" applyFill="1" applyAlignment="1">
      <alignment vertical="top"/>
    </xf>
    <xf numFmtId="0" fontId="3" fillId="5" borderId="27" xfId="0" applyFont="1" applyFill="1" applyBorder="1" applyAlignment="1">
      <alignment horizontal="left" vertical="center" wrapText="1"/>
    </xf>
    <xf numFmtId="0" fontId="43" fillId="0" borderId="13" xfId="0" applyFont="1" applyBorder="1" applyAlignment="1">
      <alignment horizontal="left" vertical="center" indent="1"/>
    </xf>
    <xf numFmtId="1" fontId="43" fillId="0" borderId="11" xfId="0" applyNumberFormat="1" applyFont="1" applyBorder="1" applyAlignment="1">
      <alignment horizontal="center" vertical="center"/>
    </xf>
    <xf numFmtId="1" fontId="3" fillId="5" borderId="27" xfId="0" applyNumberFormat="1" applyFont="1" applyFill="1" applyBorder="1" applyAlignment="1">
      <alignment horizontal="left" vertical="center" wrapText="1"/>
    </xf>
    <xf numFmtId="0" fontId="31" fillId="7" borderId="18" xfId="0" applyFont="1" applyFill="1" applyBorder="1" applyAlignment="1">
      <alignment horizontal="center" vertical="center" wrapText="1"/>
    </xf>
    <xf numFmtId="0" fontId="43" fillId="0" borderId="13" xfId="0" applyFont="1" applyBorder="1" applyAlignment="1">
      <alignment horizontal="left" vertical="center" wrapText="1" indent="1"/>
    </xf>
    <xf numFmtId="0" fontId="52" fillId="0" borderId="0" xfId="0" applyFont="1" applyAlignment="1">
      <alignment vertical="center"/>
    </xf>
    <xf numFmtId="0" fontId="3" fillId="5" borderId="27"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9" fillId="0" borderId="24" xfId="0" applyFont="1" applyBorder="1" applyAlignment="1">
      <alignment horizontal="center" vertical="center"/>
    </xf>
    <xf numFmtId="0" fontId="26" fillId="7" borderId="0" xfId="0" applyFont="1" applyFill="1" applyAlignment="1">
      <alignment horizontal="center" vertical="center" wrapText="1"/>
    </xf>
    <xf numFmtId="0" fontId="30" fillId="0" borderId="0" xfId="0" applyFont="1" applyAlignment="1">
      <alignment horizontal="center" vertical="center"/>
    </xf>
    <xf numFmtId="0" fontId="26" fillId="7" borderId="0" xfId="0" applyFont="1" applyFill="1" applyAlignment="1">
      <alignment horizontal="center" vertical="center"/>
    </xf>
    <xf numFmtId="0" fontId="29" fillId="0" borderId="37" xfId="0" applyFont="1" applyBorder="1" applyAlignment="1">
      <alignment vertical="center"/>
    </xf>
    <xf numFmtId="0" fontId="26" fillId="0" borderId="0" xfId="0" applyFont="1" applyAlignment="1">
      <alignment horizontal="center" vertical="center" wrapText="1"/>
    </xf>
    <xf numFmtId="168" fontId="43" fillId="0" borderId="11" xfId="0" applyNumberFormat="1" applyFont="1" applyBorder="1" applyAlignment="1">
      <alignment horizontal="center" vertical="center"/>
    </xf>
    <xf numFmtId="5" fontId="43" fillId="0" borderId="11" xfId="69" applyNumberFormat="1" applyFont="1" applyBorder="1" applyAlignment="1">
      <alignment horizontal="center" vertical="center"/>
    </xf>
    <xf numFmtId="5" fontId="3" fillId="5" borderId="27" xfId="69" applyNumberFormat="1" applyFont="1" applyFill="1" applyBorder="1" applyAlignment="1">
      <alignment horizontal="center" vertical="center" wrapText="1"/>
    </xf>
    <xf numFmtId="168" fontId="3" fillId="5" borderId="27" xfId="0" applyNumberFormat="1" applyFont="1" applyFill="1" applyBorder="1" applyAlignment="1">
      <alignment horizontal="center" vertical="center" wrapText="1"/>
    </xf>
    <xf numFmtId="168" fontId="43" fillId="0" borderId="13" xfId="69" applyNumberFormat="1" applyFont="1" applyBorder="1" applyAlignment="1">
      <alignment horizontal="center" vertical="center"/>
    </xf>
    <xf numFmtId="0" fontId="26" fillId="7" borderId="38" xfId="0" applyFont="1" applyFill="1" applyBorder="1" applyAlignment="1">
      <alignment vertical="center"/>
    </xf>
    <xf numFmtId="0" fontId="26" fillId="7" borderId="8" xfId="0" applyFont="1" applyFill="1" applyBorder="1" applyAlignment="1">
      <alignment vertical="center"/>
    </xf>
    <xf numFmtId="0" fontId="26" fillId="7" borderId="9" xfId="0" applyFont="1" applyFill="1" applyBorder="1" applyAlignment="1">
      <alignment vertical="center"/>
    </xf>
    <xf numFmtId="0" fontId="32" fillId="6" borderId="0" xfId="0" applyFont="1" applyFill="1" applyAlignment="1">
      <alignment horizontal="left" vertical="center" wrapText="1"/>
    </xf>
    <xf numFmtId="0" fontId="30" fillId="0" borderId="0" xfId="0" applyFont="1" applyAlignment="1">
      <alignment horizontal="left" vertical="center"/>
    </xf>
    <xf numFmtId="0" fontId="30" fillId="0" borderId="33" xfId="0" applyFont="1" applyBorder="1" applyAlignment="1">
      <alignment horizontal="left" vertical="center"/>
    </xf>
    <xf numFmtId="0" fontId="53" fillId="0" borderId="35" xfId="0" applyFont="1" applyBorder="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vertical="center"/>
    </xf>
    <xf numFmtId="0" fontId="56" fillId="11" borderId="44" xfId="0" applyFont="1" applyFill="1" applyBorder="1" applyAlignment="1">
      <alignment horizontal="left" vertical="center" wrapText="1"/>
    </xf>
    <xf numFmtId="0" fontId="56" fillId="11" borderId="45" xfId="0" applyFont="1" applyFill="1" applyBorder="1" applyAlignment="1">
      <alignment horizontal="left" vertical="center" wrapText="1"/>
    </xf>
    <xf numFmtId="0" fontId="56" fillId="11" borderId="45" xfId="0" applyFont="1" applyFill="1" applyBorder="1" applyAlignment="1">
      <alignment horizontal="center" vertical="center" wrapText="1"/>
    </xf>
    <xf numFmtId="0" fontId="56" fillId="11" borderId="45" xfId="0" applyFont="1" applyFill="1" applyBorder="1" applyAlignment="1">
      <alignment horizontal="left" vertical="center" wrapText="1" indent="4"/>
    </xf>
    <xf numFmtId="0" fontId="63" fillId="0" borderId="49" xfId="0" applyFont="1" applyBorder="1" applyAlignment="1">
      <alignment vertical="center" wrapText="1"/>
    </xf>
    <xf numFmtId="169" fontId="62" fillId="0" borderId="49" xfId="0" applyNumberFormat="1" applyFont="1" applyBorder="1" applyAlignment="1">
      <alignment horizontal="center" vertical="center"/>
    </xf>
    <xf numFmtId="0" fontId="62" fillId="0" borderId="49" xfId="0" applyFont="1" applyBorder="1" applyAlignment="1">
      <alignment vertical="center" wrapText="1"/>
    </xf>
    <xf numFmtId="0" fontId="65" fillId="0" borderId="49" xfId="0" applyFont="1" applyBorder="1"/>
    <xf numFmtId="0" fontId="59" fillId="0" borderId="49" xfId="0" applyFont="1" applyBorder="1" applyAlignment="1">
      <alignment horizontal="left" vertical="center" wrapText="1"/>
    </xf>
    <xf numFmtId="0" fontId="59" fillId="0" borderId="49" xfId="0" applyFont="1" applyBorder="1" applyAlignment="1">
      <alignment horizontal="center" vertical="center" wrapText="1"/>
    </xf>
    <xf numFmtId="0" fontId="57" fillId="0" borderId="49" xfId="0" applyFont="1" applyBorder="1" applyAlignment="1">
      <alignment horizontal="left" vertical="center" wrapText="1"/>
    </xf>
    <xf numFmtId="0" fontId="64" fillId="8" borderId="50" xfId="0" applyFont="1" applyFill="1" applyBorder="1" applyAlignment="1">
      <alignment horizontal="left" vertical="center" wrapText="1"/>
    </xf>
    <xf numFmtId="0" fontId="64" fillId="8" borderId="49" xfId="0" applyFont="1" applyFill="1" applyBorder="1" applyAlignment="1">
      <alignment horizontal="left" vertical="center" wrapText="1"/>
    </xf>
    <xf numFmtId="0" fontId="64" fillId="0" borderId="49" xfId="0" applyFont="1" applyBorder="1" applyAlignment="1">
      <alignment horizontal="left" vertical="center"/>
    </xf>
    <xf numFmtId="0" fontId="57" fillId="0" borderId="49" xfId="0" applyFont="1" applyBorder="1" applyAlignment="1">
      <alignment horizontal="center" vertical="center" wrapText="1"/>
    </xf>
    <xf numFmtId="0" fontId="62" fillId="0" borderId="49" xfId="0" applyFont="1" applyBorder="1" applyAlignment="1">
      <alignment horizontal="left" vertical="center" wrapText="1"/>
    </xf>
    <xf numFmtId="17" fontId="66" fillId="12" borderId="46" xfId="0" applyNumberFormat="1" applyFont="1" applyFill="1" applyBorder="1" applyAlignment="1">
      <alignment horizontal="center" vertical="center" wrapText="1"/>
    </xf>
    <xf numFmtId="0" fontId="27" fillId="8" borderId="13" xfId="0" applyFont="1" applyFill="1" applyBorder="1" applyAlignment="1">
      <alignment horizontal="left" vertical="center" indent="2"/>
    </xf>
    <xf numFmtId="0" fontId="67" fillId="0" borderId="0" xfId="59" applyFont="1"/>
    <xf numFmtId="165" fontId="3" fillId="0" borderId="0" xfId="0" applyNumberFormat="1" applyFont="1"/>
    <xf numFmtId="0" fontId="25" fillId="7" borderId="9" xfId="0" applyFont="1" applyFill="1" applyBorder="1" applyAlignment="1">
      <alignment horizontal="left" vertical="center"/>
    </xf>
    <xf numFmtId="0" fontId="0" fillId="7" borderId="0" xfId="0" applyFill="1"/>
    <xf numFmtId="0" fontId="69" fillId="7" borderId="18" xfId="0" applyFont="1" applyFill="1" applyBorder="1" applyAlignment="1">
      <alignment horizontal="center" vertical="center" wrapText="1"/>
    </xf>
    <xf numFmtId="0" fontId="68" fillId="7" borderId="18" xfId="0" applyFont="1" applyFill="1" applyBorder="1" applyAlignment="1">
      <alignment horizontal="center" vertical="center" wrapText="1"/>
    </xf>
    <xf numFmtId="168" fontId="43" fillId="0" borderId="11" xfId="0" applyNumberFormat="1" applyFont="1" applyBorder="1" applyAlignment="1">
      <alignment horizontal="right" vertical="center"/>
    </xf>
    <xf numFmtId="168" fontId="3" fillId="5" borderId="27" xfId="0" applyNumberFormat="1" applyFont="1" applyFill="1" applyBorder="1" applyAlignment="1">
      <alignment horizontal="right" vertical="center" wrapText="1"/>
    </xf>
    <xf numFmtId="170" fontId="43" fillId="0" borderId="13" xfId="69" applyNumberFormat="1" applyFont="1" applyBorder="1" applyAlignment="1">
      <alignment vertical="center"/>
    </xf>
    <xf numFmtId="10" fontId="43" fillId="0" borderId="13" xfId="56" applyNumberFormat="1" applyFont="1" applyBorder="1" applyAlignment="1">
      <alignment horizontal="center" vertical="center"/>
    </xf>
    <xf numFmtId="10" fontId="3" fillId="5" borderId="27" xfId="0" applyNumberFormat="1" applyFont="1" applyFill="1" applyBorder="1" applyAlignment="1">
      <alignment horizontal="center" vertical="center" wrapText="1"/>
    </xf>
    <xf numFmtId="2" fontId="43" fillId="0" borderId="13" xfId="0" applyNumberFormat="1" applyFont="1" applyBorder="1" applyAlignment="1">
      <alignment horizontal="center" vertical="center"/>
    </xf>
    <xf numFmtId="0" fontId="70" fillId="0" borderId="58" xfId="0" applyFont="1" applyBorder="1" applyAlignment="1">
      <alignment horizontal="center" vertical="center"/>
    </xf>
    <xf numFmtId="0" fontId="32" fillId="6" borderId="34" xfId="0" applyFont="1" applyFill="1" applyBorder="1" applyAlignment="1">
      <alignment horizontal="left" vertical="center" wrapText="1"/>
    </xf>
    <xf numFmtId="0" fontId="32" fillId="6" borderId="0" xfId="0" applyFont="1" applyFill="1" applyAlignment="1">
      <alignment horizontal="left" vertical="center" wrapText="1"/>
    </xf>
    <xf numFmtId="0" fontId="26" fillId="7" borderId="6"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53" fillId="0" borderId="35" xfId="0" applyFont="1" applyBorder="1" applyAlignment="1">
      <alignment horizontal="left" vertical="center" wrapText="1"/>
    </xf>
    <xf numFmtId="0" fontId="53" fillId="0" borderId="35" xfId="0" applyFont="1" applyBorder="1" applyAlignment="1">
      <alignment horizontal="left" vertical="center"/>
    </xf>
    <xf numFmtId="0" fontId="26" fillId="7" borderId="40" xfId="0" applyFont="1" applyFill="1" applyBorder="1" applyAlignment="1">
      <alignment horizontal="left" vertical="center"/>
    </xf>
    <xf numFmtId="0" fontId="26" fillId="7" borderId="41" xfId="0" applyFont="1" applyFill="1" applyBorder="1" applyAlignment="1">
      <alignment horizontal="left" vertical="center"/>
    </xf>
    <xf numFmtId="0" fontId="26" fillId="7" borderId="42" xfId="0" applyFont="1" applyFill="1" applyBorder="1" applyAlignment="1">
      <alignment horizontal="left" vertical="center"/>
    </xf>
    <xf numFmtId="0" fontId="26" fillId="7" borderId="39" xfId="0" applyFont="1" applyFill="1" applyBorder="1" applyAlignment="1">
      <alignment horizontal="left" vertical="center"/>
    </xf>
    <xf numFmtId="0" fontId="26" fillId="7" borderId="0" xfId="0" applyFont="1" applyFill="1" applyAlignment="1">
      <alignment horizontal="left" vertical="center"/>
    </xf>
    <xf numFmtId="0" fontId="26" fillId="7" borderId="35" xfId="0" applyFont="1" applyFill="1" applyBorder="1" applyAlignment="1">
      <alignment horizontal="left" vertical="center"/>
    </xf>
    <xf numFmtId="0" fontId="26" fillId="7" borderId="54" xfId="0" applyFont="1" applyFill="1" applyBorder="1" applyAlignment="1">
      <alignment horizontal="center" vertical="center" wrapText="1"/>
    </xf>
    <xf numFmtId="0" fontId="26" fillId="7" borderId="39"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0" fillId="7" borderId="35" xfId="0" applyFill="1" applyBorder="1" applyAlignment="1">
      <alignment horizontal="center" wrapText="1"/>
    </xf>
    <xf numFmtId="0" fontId="0" fillId="7" borderId="57" xfId="0" applyFill="1" applyBorder="1" applyAlignment="1">
      <alignment horizont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6" fillId="7"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9" fillId="0" borderId="23"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16" fillId="5" borderId="27" xfId="0" applyFont="1" applyFill="1" applyBorder="1" applyAlignment="1">
      <alignment horizontal="left" vertical="center" wrapText="1"/>
    </xf>
    <xf numFmtId="0" fontId="16" fillId="5" borderId="28"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26" fillId="7" borderId="39"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0" xfId="0" applyFont="1" applyFill="1" applyAlignment="1">
      <alignment horizontal="center" vertical="center" wrapText="1"/>
    </xf>
    <xf numFmtId="0" fontId="58" fillId="12" borderId="47" xfId="0" applyFont="1" applyFill="1" applyBorder="1" applyAlignment="1">
      <alignment horizontal="left" vertical="center" wrapText="1"/>
    </xf>
    <xf numFmtId="0" fontId="58" fillId="12" borderId="48" xfId="0" applyFont="1" applyFill="1" applyBorder="1" applyAlignment="1">
      <alignment horizontal="left" vertical="center" wrapText="1"/>
    </xf>
    <xf numFmtId="0" fontId="58" fillId="12" borderId="45" xfId="0" applyFont="1" applyFill="1" applyBorder="1" applyAlignment="1">
      <alignment horizontal="left" vertical="center" wrapText="1"/>
    </xf>
    <xf numFmtId="0" fontId="58" fillId="12" borderId="51" xfId="0" applyFont="1" applyFill="1" applyBorder="1" applyAlignment="1">
      <alignment horizontal="left" vertical="center" wrapText="1"/>
    </xf>
    <xf numFmtId="0" fontId="58" fillId="12" borderId="52" xfId="0" applyFont="1" applyFill="1" applyBorder="1" applyAlignment="1">
      <alignment horizontal="left" vertical="center" wrapText="1"/>
    </xf>
    <xf numFmtId="0" fontId="58" fillId="12" borderId="53" xfId="0" applyFont="1" applyFill="1" applyBorder="1" applyAlignment="1">
      <alignment horizontal="left" vertical="center" wrapText="1"/>
    </xf>
    <xf numFmtId="0" fontId="58" fillId="12" borderId="49" xfId="0" applyFont="1" applyFill="1" applyBorder="1" applyAlignment="1">
      <alignment horizontal="left" vertical="center" wrapText="1"/>
    </xf>
    <xf numFmtId="0" fontId="57" fillId="0" borderId="49" xfId="0" applyFont="1" applyBorder="1" applyAlignment="1">
      <alignment horizontal="left" vertical="center" wrapText="1"/>
    </xf>
    <xf numFmtId="0" fontId="57" fillId="0" borderId="49" xfId="0" applyFont="1" applyBorder="1" applyAlignment="1">
      <alignment horizontal="center" vertical="center" wrapText="1"/>
    </xf>
    <xf numFmtId="0" fontId="20" fillId="7" borderId="0" xfId="0" applyFont="1" applyFill="1" applyAlignment="1">
      <alignment horizontal="left" vertical="center"/>
    </xf>
    <xf numFmtId="0" fontId="3" fillId="5" borderId="55"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56" xfId="0" applyFont="1" applyFill="1" applyBorder="1" applyAlignment="1">
      <alignment horizontal="center" vertical="center" wrapText="1"/>
    </xf>
  </cellXfs>
  <cellStyles count="70">
    <cellStyle name="AF Column - IBM Cognos" xfId="1" xr:uid="{7C1889AC-C96C-487C-8895-A83B019FD753}"/>
    <cellStyle name="AF Data - IBM Cognos" xfId="2" xr:uid="{44E5DA4F-74E1-4E53-9E71-2B5415C5C3F4}"/>
    <cellStyle name="AF Data 0 - IBM Cognos" xfId="3" xr:uid="{963BA3FD-483C-4DC8-82CA-D5047BA95190}"/>
    <cellStyle name="AF Data 1 - IBM Cognos" xfId="4" xr:uid="{F274B36B-81D5-4D32-ADCB-AE4C061B9A24}"/>
    <cellStyle name="AF Data 2 - IBM Cognos" xfId="5" xr:uid="{F5927888-FAFB-411F-8406-76BEBC1DAF8C}"/>
    <cellStyle name="AF Data 3 - IBM Cognos" xfId="6" xr:uid="{AD9337E9-27AE-4EF6-90E9-86EB4F57A2F2}"/>
    <cellStyle name="AF Data 4 - IBM Cognos" xfId="7" xr:uid="{9A78218C-605C-402A-9540-EB2A9A8F2050}"/>
    <cellStyle name="AF Data 5 - IBM Cognos" xfId="8" xr:uid="{19BC976B-C10E-496F-9F22-FAD6A15E4DAD}"/>
    <cellStyle name="AF Data Leaf - IBM Cognos" xfId="9" xr:uid="{976E1386-9EB8-4338-BDE1-68A04B369DD9}"/>
    <cellStyle name="AF Header - IBM Cognos" xfId="10" xr:uid="{06E01792-B09B-4B48-B767-8B4FE41A7EEB}"/>
    <cellStyle name="AF Header 0 - IBM Cognos" xfId="11" xr:uid="{35CA0E99-4F14-4EBE-889A-0B7F896F4CF9}"/>
    <cellStyle name="AF Header 1 - IBM Cognos" xfId="12" xr:uid="{59B80410-8ED6-44A1-B1FB-1D0034BE2870}"/>
    <cellStyle name="AF Header 2 - IBM Cognos" xfId="13" xr:uid="{4CB22921-2A73-4463-B1B6-28BDD130668D}"/>
    <cellStyle name="AF Header 3 - IBM Cognos" xfId="14" xr:uid="{FC340CE5-DB0C-4D0C-9BC8-19664343EE07}"/>
    <cellStyle name="AF Header 4 - IBM Cognos" xfId="15" xr:uid="{042D522A-D185-4AEF-AA06-B335DB2A2D3B}"/>
    <cellStyle name="AF Header 5 - IBM Cognos" xfId="16" xr:uid="{F4CA3B34-3ADC-4B62-8F76-A0C2C164FB67}"/>
    <cellStyle name="AF Header Leaf - IBM Cognos" xfId="17" xr:uid="{7AEC69D2-7D68-4F35-A770-2008A39AFB5E}"/>
    <cellStyle name="AF Row - IBM Cognos" xfId="18" xr:uid="{45891960-40C6-4073-AA78-824C3B976F2E}"/>
    <cellStyle name="AF Row 0 - IBM Cognos" xfId="19" xr:uid="{E16C6AFB-7457-43EF-800A-81538F7A8925}"/>
    <cellStyle name="AF Row 1 - IBM Cognos" xfId="20" xr:uid="{000C4CDF-BC4B-41AB-9E8A-29EBA10574CE}"/>
    <cellStyle name="AF Row 2 - IBM Cognos" xfId="21" xr:uid="{7A89DE20-E2AA-4C1C-A078-D73FA6C60C99}"/>
    <cellStyle name="AF Row 3 - IBM Cognos" xfId="22" xr:uid="{136A0215-02AF-4628-BC36-29E7AD2E7A82}"/>
    <cellStyle name="AF Row 4 - IBM Cognos" xfId="23" xr:uid="{0EE1A161-0A98-428F-A911-E394039CD56F}"/>
    <cellStyle name="AF Row 5 - IBM Cognos" xfId="24" xr:uid="{6EEF3DD1-D00A-436A-8337-769FA87E61B9}"/>
    <cellStyle name="AF Row Leaf - IBM Cognos" xfId="25" xr:uid="{79C24F8E-0B61-449B-B24F-C3CEA6533016}"/>
    <cellStyle name="AF Subnm - IBM Cognos" xfId="26" xr:uid="{E08B879F-2E0B-4829-B2D5-F08A503E599E}"/>
    <cellStyle name="AF Title - IBM Cognos" xfId="27" xr:uid="{846C0C8D-EF9A-43B5-9F30-CE919235F18F}"/>
    <cellStyle name="Calculated Column - IBM Cognos" xfId="28" xr:uid="{AB5789FF-7C57-4287-9330-914EC0B394D1}"/>
    <cellStyle name="Calculated Column Name - IBM Cognos" xfId="29" xr:uid="{3E09872F-9F48-4D4B-A4F8-4F016935E519}"/>
    <cellStyle name="Calculated Row - IBM Cognos" xfId="30" xr:uid="{CDFBF3C2-A4D8-4E2F-B340-A53421E21CDD}"/>
    <cellStyle name="Calculated Row Name - IBM Cognos" xfId="31" xr:uid="{620293A3-6436-4A6C-BD7C-AB73DB0AA961}"/>
    <cellStyle name="check 2" xfId="64" xr:uid="{0920276E-FBFC-47FA-9128-77B216D65B7F}"/>
    <cellStyle name="Column Name - IBM Cognos" xfId="32" xr:uid="{0E841DC5-FACF-448F-806C-C3D92A7D61B7}"/>
    <cellStyle name="Column Template - IBM Cognos" xfId="33" xr:uid="{87375AF1-EEF0-469C-ABA3-B8973BB2AF45}"/>
    <cellStyle name="Comma 2" xfId="57" xr:uid="{3F252734-FBB5-47D5-BD6A-BB254E03ED1C}"/>
    <cellStyle name="Comma 2 2" xfId="62" xr:uid="{5507AA98-887D-40F3-9CA1-CB21554BB58E}"/>
    <cellStyle name="Comma 3" xfId="58" xr:uid="{C0800062-15FB-462D-9E47-9AAD4967B0EC}"/>
    <cellStyle name="Comma 3 2" xfId="63" xr:uid="{037E4DEC-72A6-4BBD-89F0-C69843C87D2D}"/>
    <cellStyle name="Comma 4" xfId="61" xr:uid="{A296A659-5007-4BA0-87A5-0AEFAE7AC25F}"/>
    <cellStyle name="Currency" xfId="69" builtinId="4"/>
    <cellStyle name="Differs From Base - IBM Cognos" xfId="34" xr:uid="{06F0BC6D-932C-4906-BC85-0734CDAD75B3}"/>
    <cellStyle name="Edit - IBM Cognos" xfId="35" xr:uid="{7CADA86C-EA2F-4A82-A002-0929C110C9B9}"/>
    <cellStyle name="Formula - IBM Cognos" xfId="36" xr:uid="{5355D124-BF8E-42CB-B1D3-3E82200F88C4}"/>
    <cellStyle name="Group Name - IBM Cognos" xfId="37" xr:uid="{04CC0CB0-5AC7-4381-80D5-77F4803B02CF}"/>
    <cellStyle name="Hold Values - IBM Cognos" xfId="38" xr:uid="{437E8D04-8D9F-4F4E-88EC-5C5C9E90869A}"/>
    <cellStyle name="Hyperlink" xfId="65" xr:uid="{8D480F56-5746-42E3-A936-B6F18842209F}"/>
    <cellStyle name="List Name - IBM Cognos" xfId="39" xr:uid="{12FC10E3-E2BF-4467-9EC3-848F7755E732}"/>
    <cellStyle name="Locked - IBM Cognos" xfId="40" xr:uid="{962BDA5A-6728-4044-8615-72392C8FC3F7}"/>
    <cellStyle name="Measure - IBM Cognos" xfId="41" xr:uid="{D5F4CBD2-56FE-4A60-8D1B-40ECADE4271E}"/>
    <cellStyle name="Measure Header - IBM Cognos" xfId="42" xr:uid="{EA482A24-9645-4658-A141-738732FCABD9}"/>
    <cellStyle name="Measure Name - IBM Cognos" xfId="43" xr:uid="{1C830A05-A5B8-4588-BC5E-C8CCDB2EB99A}"/>
    <cellStyle name="Measure Summary - IBM Cognos" xfId="44" xr:uid="{A354C29F-88F0-4A25-8214-129D5858DE03}"/>
    <cellStyle name="Measure Summary TM1 - IBM Cognos" xfId="45" xr:uid="{0BE0C91D-45EA-41CE-957D-855D0F388B33}"/>
    <cellStyle name="Measure Template - IBM Cognos" xfId="46" xr:uid="{5F4B4581-B960-45A7-ABCA-C450BFFF2698}"/>
    <cellStyle name="More - IBM Cognos" xfId="47" xr:uid="{667CD0E8-0204-4540-97D7-29108F640D03}"/>
    <cellStyle name="Normal" xfId="0" builtinId="0"/>
    <cellStyle name="Normal 16" xfId="60" xr:uid="{3C35F4F9-FB87-49CC-8149-F2CFBBC9AD34}"/>
    <cellStyle name="Normal 2" xfId="59" xr:uid="{951EA9B1-DB8E-425B-83B9-C6D48EF9BABF}"/>
    <cellStyle name="Normal 3" xfId="66" xr:uid="{107EFE8B-5EDD-4EF0-B7A6-080F0790D9EF}"/>
    <cellStyle name="Pending Change - IBM Cognos" xfId="48" xr:uid="{68113CEB-9F79-4122-BBD4-62A90FA2D737}"/>
    <cellStyle name="Percent" xfId="56" builtinId="5"/>
    <cellStyle name="Percent 2" xfId="67" xr:uid="{D80FBDB7-5739-4C50-8DB9-669DCC6434CD}"/>
    <cellStyle name="Percent 2 2" xfId="68" xr:uid="{DDF98853-269B-427D-A2A0-0EDDC7DDA97A}"/>
    <cellStyle name="Row Name - IBM Cognos" xfId="49" xr:uid="{A302E7C4-1AF7-42CA-A40B-E75C0964805A}"/>
    <cellStyle name="Row Template - IBM Cognos" xfId="50" xr:uid="{F411E8C9-85B3-470B-A2E9-A163F08197F7}"/>
    <cellStyle name="Summary Column Name - IBM Cognos" xfId="51" xr:uid="{C9BD6639-C52A-496F-B4AF-91E464A6587F}"/>
    <cellStyle name="Summary Column Name TM1 - IBM Cognos" xfId="52" xr:uid="{7C02CE20-FB81-4DA2-B408-0A27F4AA49B4}"/>
    <cellStyle name="Summary Row Name - IBM Cognos" xfId="53" xr:uid="{192A70B0-3DF2-4038-882D-7ED2CC02C4BB}"/>
    <cellStyle name="Summary Row Name TM1 - IBM Cognos" xfId="54" xr:uid="{9D47E3B8-A356-4D39-B986-7CE9F3675B17}"/>
    <cellStyle name="Unsaved Change - IBM Cognos" xfId="55" xr:uid="{C1CF55CF-A419-44B5-B02A-2423F1B8AA7C}"/>
  </cellStyles>
  <dxfs count="0"/>
  <tableStyles count="0" defaultTableStyle="TableStyleMedium2" defaultPivotStyle="PivotStyleLight16"/>
  <colors>
    <mruColors>
      <color rgb="FF00AEEF"/>
      <color rgb="FFFFFF99"/>
      <color rgb="FFF369C5"/>
      <color rgb="FFF0F0F0"/>
      <color rgb="FF969FA7"/>
      <color rgb="FF4A636F"/>
      <color rgb="FF9ACA3C"/>
      <color rgb="FF009999"/>
      <color rgb="FF193E6A"/>
      <color rgb="FFBE94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240392</xdr:colOff>
      <xdr:row>1</xdr:row>
      <xdr:rowOff>124732</xdr:rowOff>
    </xdr:from>
    <xdr:to>
      <xdr:col>20</xdr:col>
      <xdr:colOff>140380</xdr:colOff>
      <xdr:row>4</xdr:row>
      <xdr:rowOff>89013</xdr:rowOff>
    </xdr:to>
    <xdr:pic>
      <xdr:nvPicPr>
        <xdr:cNvPr id="2" name="Picture 1" descr="TPR Logo L RGB">
          <a:extLst>
            <a:ext uri="{FF2B5EF4-FFF2-40B4-BE49-F238E27FC236}">
              <a16:creationId xmlns:a16="http://schemas.microsoft.com/office/drawing/2014/main" id="{C03ADB0E-CE1D-4CC6-8353-0CC650CBE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9267" y="283482"/>
          <a:ext cx="3519488" cy="44053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3569804</xdr:colOff>
      <xdr:row>1</xdr:row>
      <xdr:rowOff>16565</xdr:rowOff>
    </xdr:from>
    <xdr:ext cx="2978150" cy="371475"/>
    <xdr:pic>
      <xdr:nvPicPr>
        <xdr:cNvPr id="2" name="Picture 1" descr="TPR Logo L RGB">
          <a:extLst>
            <a:ext uri="{FF2B5EF4-FFF2-40B4-BE49-F238E27FC236}">
              <a16:creationId xmlns:a16="http://schemas.microsoft.com/office/drawing/2014/main" id="{7473ECF3-8854-46E2-82AF-53C50665B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0195" y="182217"/>
          <a:ext cx="2978150" cy="371475"/>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TP brand colours">
      <a:dk1>
        <a:sysClr val="windowText" lastClr="000000"/>
      </a:dk1>
      <a:lt1>
        <a:sysClr val="window" lastClr="FFFFFF"/>
      </a:lt1>
      <a:dk2>
        <a:srgbClr val="414042"/>
      </a:dk2>
      <a:lt2>
        <a:srgbClr val="969FA7"/>
      </a:lt2>
      <a:accent1>
        <a:srgbClr val="00AEEF"/>
      </a:accent1>
      <a:accent2>
        <a:srgbClr val="193E6A"/>
      </a:accent2>
      <a:accent3>
        <a:srgbClr val="4A636F"/>
      </a:accent3>
      <a:accent4>
        <a:srgbClr val="9ACA3C"/>
      </a:accent4>
      <a:accent5>
        <a:srgbClr val="414042"/>
      </a:accent5>
      <a:accent6>
        <a:srgbClr val="969FA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E0DA-A6D3-4A73-BE17-F06B600BF74D}">
  <sheetPr codeName="Sheet1"/>
  <dimension ref="A1"/>
  <sheetViews>
    <sheetView workbookViewId="0"/>
  </sheetViews>
  <sheetFormatPr defaultRowHeight="14.5" x14ac:dyDescent="0.35"/>
  <sheetData/>
  <pageMargins left="0.7" right="0.7" top="0.75" bottom="0.75" header="0.3" footer="0.3"/>
  <pageSetup paperSize="9" orientation="portrait" r:id="rId1"/>
  <customProperties>
    <customPr name="CafeStyleVersion" r:id="rId2"/>
    <customPr name="LastTupleSet_0" r:id="rId3"/>
    <customPr name="LastTupleSet_COR_Mappings" r:id="rId4"/>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D7FB9-706F-43E2-92CA-AA5988256E92}">
  <sheetPr>
    <tabColor rgb="FF002060"/>
    <pageSetUpPr fitToPage="1"/>
  </sheetPr>
  <dimension ref="A1:I25"/>
  <sheetViews>
    <sheetView workbookViewId="0">
      <selection activeCell="A15" sqref="A15"/>
    </sheetView>
  </sheetViews>
  <sheetFormatPr defaultRowHeight="14.5" x14ac:dyDescent="0.35"/>
  <cols>
    <col min="1" max="1" width="35" customWidth="1"/>
    <col min="2" max="2" width="20.7265625" customWidth="1"/>
    <col min="3" max="9" width="21.54296875" customWidth="1"/>
  </cols>
  <sheetData>
    <row r="1" spans="1:9" ht="20" x14ac:dyDescent="0.4">
      <c r="A1" s="146" t="s">
        <v>156</v>
      </c>
      <c r="B1" s="146"/>
      <c r="C1" s="146"/>
    </row>
    <row r="2" spans="1:9" ht="31" x14ac:dyDescent="0.35">
      <c r="A2" s="219" t="s">
        <v>206</v>
      </c>
      <c r="B2" s="219"/>
      <c r="C2" s="219"/>
      <c r="D2" s="219"/>
      <c r="E2" s="219"/>
      <c r="F2" s="219"/>
      <c r="G2" s="219"/>
      <c r="H2" s="219"/>
      <c r="I2" s="219"/>
    </row>
    <row r="4" spans="1:9" x14ac:dyDescent="0.35">
      <c r="A4" t="s">
        <v>243</v>
      </c>
    </row>
    <row r="6" spans="1:9" ht="42" x14ac:dyDescent="0.35">
      <c r="A6" s="61" t="s">
        <v>107</v>
      </c>
      <c r="B6" s="119" t="s">
        <v>240</v>
      </c>
      <c r="C6" s="119" t="s">
        <v>242</v>
      </c>
      <c r="D6" s="61" t="s">
        <v>108</v>
      </c>
      <c r="E6" s="61" t="s">
        <v>109</v>
      </c>
      <c r="F6" s="61" t="s">
        <v>110</v>
      </c>
      <c r="G6" s="61" t="s">
        <v>124</v>
      </c>
      <c r="H6" s="61" t="s">
        <v>111</v>
      </c>
      <c r="I6" s="61" t="s">
        <v>112</v>
      </c>
    </row>
    <row r="7" spans="1:9" x14ac:dyDescent="0.35">
      <c r="A7" s="115" t="s">
        <v>125</v>
      </c>
      <c r="B7" s="122"/>
      <c r="C7" s="122"/>
      <c r="D7" s="122"/>
      <c r="E7" s="122"/>
      <c r="F7" s="122"/>
      <c r="G7" s="122"/>
      <c r="H7" s="122" t="s">
        <v>126</v>
      </c>
      <c r="I7" s="122"/>
    </row>
    <row r="8" spans="1:9" ht="24.75" customHeight="1" x14ac:dyDescent="0.35">
      <c r="A8" s="116" t="s">
        <v>127</v>
      </c>
      <c r="B8" s="175">
        <v>0.97489999999999999</v>
      </c>
      <c r="C8" s="174">
        <v>-500000</v>
      </c>
      <c r="D8" s="175">
        <v>0.99750000000000005</v>
      </c>
      <c r="E8" s="175">
        <v>0.98750000000000004</v>
      </c>
      <c r="F8" s="175">
        <v>0.97750000000000004</v>
      </c>
      <c r="G8" s="175">
        <v>0.96750000000000003</v>
      </c>
      <c r="H8" s="135">
        <v>500000</v>
      </c>
      <c r="I8" s="135">
        <v>500000</v>
      </c>
    </row>
    <row r="9" spans="1:9" x14ac:dyDescent="0.35">
      <c r="A9" s="115" t="s">
        <v>128</v>
      </c>
      <c r="B9" s="134"/>
      <c r="C9" s="134"/>
      <c r="D9" s="176"/>
      <c r="E9" s="176"/>
      <c r="F9" s="176"/>
      <c r="G9" s="176"/>
      <c r="H9" s="134" t="s">
        <v>126</v>
      </c>
      <c r="I9" s="134"/>
    </row>
    <row r="10" spans="1:9" ht="29.25" customHeight="1" x14ac:dyDescent="0.35">
      <c r="A10" s="116" t="s">
        <v>129</v>
      </c>
      <c r="B10" s="175">
        <v>0.97309999999999997</v>
      </c>
      <c r="C10" s="174">
        <v>-1000000</v>
      </c>
      <c r="D10" s="175">
        <v>0.99199999999999999</v>
      </c>
      <c r="E10" s="175">
        <v>0.99</v>
      </c>
      <c r="F10" s="175">
        <v>0.98799999999999999</v>
      </c>
      <c r="G10" s="175">
        <v>0.98599999999999999</v>
      </c>
      <c r="H10" s="135">
        <v>5000000</v>
      </c>
      <c r="I10" s="135">
        <v>1000000</v>
      </c>
    </row>
    <row r="13" spans="1:9" ht="17.5" x14ac:dyDescent="0.35">
      <c r="A13" s="121" t="s">
        <v>130</v>
      </c>
      <c r="B13" s="121"/>
      <c r="C13" s="121"/>
    </row>
    <row r="15" spans="1:9" x14ac:dyDescent="0.35">
      <c r="A15" s="7" t="s">
        <v>207</v>
      </c>
      <c r="B15" s="7"/>
      <c r="C15" s="7"/>
    </row>
    <row r="17" spans="1:8" ht="44.5" customHeight="1" x14ac:dyDescent="0.35">
      <c r="A17" s="61" t="s">
        <v>246</v>
      </c>
      <c r="B17" s="61"/>
      <c r="C17" s="61"/>
      <c r="D17" s="119" t="s">
        <v>15</v>
      </c>
      <c r="E17" s="119" t="s">
        <v>16</v>
      </c>
      <c r="F17" s="119" t="s">
        <v>18</v>
      </c>
      <c r="G17" s="119" t="s">
        <v>17</v>
      </c>
      <c r="H17" s="119" t="s">
        <v>18</v>
      </c>
    </row>
    <row r="18" spans="1:8" ht="21" x14ac:dyDescent="0.35">
      <c r="A18" s="61"/>
      <c r="B18" s="61"/>
      <c r="C18" s="61"/>
      <c r="D18" s="119" t="s">
        <v>103</v>
      </c>
      <c r="E18" s="119" t="s">
        <v>103</v>
      </c>
      <c r="F18" s="119" t="s">
        <v>103</v>
      </c>
      <c r="G18" s="119" t="s">
        <v>103</v>
      </c>
      <c r="H18" s="119" t="s">
        <v>103</v>
      </c>
    </row>
    <row r="19" spans="1:8" ht="18.75" customHeight="1" x14ac:dyDescent="0.35">
      <c r="A19" s="120" t="s">
        <v>47</v>
      </c>
      <c r="B19" s="120"/>
      <c r="C19" s="120"/>
      <c r="D19" s="177">
        <v>3.22</v>
      </c>
      <c r="E19" s="177">
        <v>3.68</v>
      </c>
      <c r="F19" s="177">
        <v>5.37</v>
      </c>
      <c r="G19" s="177">
        <v>8.65</v>
      </c>
      <c r="H19" s="177">
        <v>12.03</v>
      </c>
    </row>
    <row r="20" spans="1:8" ht="18.75" customHeight="1" x14ac:dyDescent="0.35">
      <c r="A20" s="120" t="s">
        <v>104</v>
      </c>
      <c r="B20" s="120"/>
      <c r="C20" s="120"/>
      <c r="D20" s="177">
        <v>2</v>
      </c>
      <c r="E20" s="177">
        <v>2.37</v>
      </c>
      <c r="F20" s="177">
        <v>5.65</v>
      </c>
      <c r="G20" s="177">
        <v>7.63</v>
      </c>
      <c r="H20" s="177">
        <v>8.27</v>
      </c>
    </row>
    <row r="22" spans="1:8" ht="42" x14ac:dyDescent="0.35">
      <c r="A22" s="61" t="s">
        <v>245</v>
      </c>
      <c r="B22" s="61"/>
      <c r="C22" s="61"/>
      <c r="D22" s="119" t="s">
        <v>15</v>
      </c>
      <c r="E22" s="119" t="s">
        <v>16</v>
      </c>
      <c r="F22" s="119" t="s">
        <v>18</v>
      </c>
      <c r="G22" s="119" t="s">
        <v>17</v>
      </c>
      <c r="H22" s="119" t="s">
        <v>18</v>
      </c>
    </row>
    <row r="23" spans="1:8" ht="21" x14ac:dyDescent="0.35">
      <c r="A23" s="61"/>
      <c r="B23" s="61"/>
      <c r="C23" s="61"/>
      <c r="D23" s="119" t="s">
        <v>103</v>
      </c>
      <c r="E23" s="119" t="s">
        <v>103</v>
      </c>
      <c r="F23" s="119" t="s">
        <v>103</v>
      </c>
      <c r="G23" s="119" t="s">
        <v>103</v>
      </c>
      <c r="H23" s="119" t="s">
        <v>103</v>
      </c>
    </row>
    <row r="24" spans="1:8" x14ac:dyDescent="0.35">
      <c r="A24" s="120" t="s">
        <v>47</v>
      </c>
      <c r="B24" s="120"/>
      <c r="C24" s="120"/>
      <c r="D24" s="177">
        <v>1.97</v>
      </c>
      <c r="E24" s="177">
        <v>3.46</v>
      </c>
      <c r="F24" s="177">
        <v>3.18</v>
      </c>
      <c r="G24" s="177">
        <v>4.21</v>
      </c>
      <c r="H24" s="177">
        <v>4.8899999999999997</v>
      </c>
    </row>
    <row r="25" spans="1:8" x14ac:dyDescent="0.35">
      <c r="A25" s="120" t="s">
        <v>104</v>
      </c>
      <c r="B25" s="120"/>
      <c r="C25" s="120"/>
      <c r="D25" s="177">
        <v>1.0900000000000001</v>
      </c>
      <c r="E25" s="177">
        <v>0.96</v>
      </c>
      <c r="F25" s="177">
        <v>0.37</v>
      </c>
      <c r="G25" s="177">
        <v>0.37</v>
      </c>
      <c r="H25" s="177">
        <v>0.3</v>
      </c>
    </row>
  </sheetData>
  <mergeCells count="1">
    <mergeCell ref="A2:I2"/>
  </mergeCells>
  <pageMargins left="0.70866141732283472" right="0.70866141732283472" top="0.74803149606299213" bottom="0.74803149606299213" header="0.31496062992125984" footer="0.31496062992125984"/>
  <pageSetup paperSize="9" scale="63" orientation="landscape"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DDCE-8A50-4A34-BD62-1AB800E58A10}">
  <sheetPr codeName="Sheet2">
    <tabColor rgb="FF34A7E9"/>
    <pageSetUpPr autoPageBreaks="0" fitToPage="1"/>
  </sheetPr>
  <dimension ref="A1:Z57"/>
  <sheetViews>
    <sheetView tabSelected="1" view="pageBreakPreview" zoomScale="60" zoomScaleNormal="100" workbookViewId="0">
      <selection activeCell="B23" sqref="B23"/>
    </sheetView>
  </sheetViews>
  <sheetFormatPr defaultColWidth="9.1796875" defaultRowHeight="12.5" x14ac:dyDescent="0.25"/>
  <cols>
    <col min="1" max="1" width="9.1796875" style="67"/>
    <col min="2" max="2" width="14" style="67" bestFit="1" customWidth="1"/>
    <col min="3" max="8" width="9.1796875" style="67"/>
    <col min="9" max="9" width="9.1796875" style="67" customWidth="1"/>
    <col min="10" max="16384" width="9.1796875" style="67"/>
  </cols>
  <sheetData>
    <row r="1" spans="1:26" x14ac:dyDescent="0.25">
      <c r="A1" s="66"/>
      <c r="B1" s="66"/>
      <c r="C1" s="66"/>
      <c r="D1" s="66"/>
      <c r="E1" s="66"/>
      <c r="F1" s="66"/>
      <c r="G1" s="66"/>
      <c r="H1" s="66"/>
      <c r="I1" s="66"/>
      <c r="J1" s="66"/>
      <c r="K1" s="66"/>
      <c r="L1" s="66"/>
      <c r="M1" s="66"/>
      <c r="N1" s="66"/>
      <c r="O1" s="66"/>
      <c r="P1" s="66"/>
      <c r="Q1" s="66"/>
      <c r="R1" s="66"/>
      <c r="S1" s="66"/>
      <c r="T1" s="66"/>
      <c r="U1" s="66"/>
    </row>
    <row r="2" spans="1:26" x14ac:dyDescent="0.25">
      <c r="A2" s="66"/>
      <c r="B2" s="66"/>
      <c r="C2" s="66"/>
      <c r="D2" s="66"/>
      <c r="E2" s="66"/>
      <c r="F2" s="66"/>
      <c r="G2" s="66"/>
      <c r="H2" s="66"/>
      <c r="I2" s="66"/>
      <c r="J2" s="66"/>
      <c r="K2" s="66"/>
      <c r="L2" s="66"/>
      <c r="M2" s="66"/>
      <c r="N2" s="66"/>
      <c r="O2" s="66"/>
      <c r="P2" s="66"/>
      <c r="Q2" s="66"/>
      <c r="R2" s="66"/>
      <c r="S2" s="66"/>
      <c r="T2" s="66"/>
      <c r="U2" s="66"/>
    </row>
    <row r="3" spans="1:26" x14ac:dyDescent="0.25">
      <c r="A3" s="66"/>
      <c r="B3" s="66"/>
      <c r="C3" s="66"/>
      <c r="D3" s="66"/>
      <c r="E3" s="66"/>
      <c r="F3" s="66"/>
      <c r="G3" s="66"/>
      <c r="H3" s="66"/>
      <c r="I3" s="66"/>
      <c r="J3" s="66"/>
      <c r="K3" s="66"/>
      <c r="L3" s="66"/>
      <c r="M3" s="66"/>
      <c r="N3" s="66"/>
      <c r="O3" s="66"/>
      <c r="P3" s="66"/>
      <c r="Q3" s="66"/>
      <c r="R3" s="66"/>
      <c r="S3" s="66"/>
      <c r="T3" s="66"/>
      <c r="U3" s="66"/>
    </row>
    <row r="4" spans="1:26" x14ac:dyDescent="0.25">
      <c r="A4" s="66"/>
      <c r="B4" s="66"/>
      <c r="C4" s="66"/>
      <c r="D4" s="66"/>
      <c r="E4" s="66"/>
      <c r="F4" s="66"/>
      <c r="G4" s="66"/>
      <c r="H4" s="66"/>
      <c r="I4" s="66"/>
      <c r="J4" s="66"/>
      <c r="K4" s="66"/>
      <c r="L4" s="66"/>
      <c r="M4" s="66"/>
      <c r="N4" s="66"/>
      <c r="O4" s="66"/>
      <c r="P4" s="66"/>
      <c r="Q4" s="66"/>
      <c r="R4" s="66"/>
      <c r="S4" s="66"/>
      <c r="T4" s="66"/>
      <c r="U4" s="66"/>
    </row>
    <row r="5" spans="1:26" x14ac:dyDescent="0.25">
      <c r="A5" s="66"/>
      <c r="B5" s="66"/>
      <c r="C5" s="66"/>
      <c r="D5" s="66"/>
      <c r="E5" s="66"/>
      <c r="F5" s="66"/>
      <c r="G5" s="66"/>
      <c r="H5" s="66"/>
      <c r="I5" s="66"/>
      <c r="J5" s="66"/>
      <c r="K5" s="66"/>
      <c r="L5" s="66"/>
      <c r="M5" s="66"/>
      <c r="N5" s="66"/>
      <c r="O5" s="66"/>
      <c r="P5" s="66"/>
      <c r="Q5" s="66"/>
      <c r="R5" s="66"/>
      <c r="S5" s="66"/>
      <c r="T5" s="66"/>
      <c r="U5" s="66"/>
    </row>
    <row r="6" spans="1:26" x14ac:dyDescent="0.25">
      <c r="A6" s="66"/>
      <c r="B6" s="66"/>
      <c r="C6" s="66"/>
      <c r="D6" s="66"/>
      <c r="E6" s="66"/>
      <c r="F6" s="66"/>
      <c r="G6" s="66"/>
      <c r="H6" s="66"/>
      <c r="I6" s="66"/>
      <c r="J6" s="66"/>
      <c r="K6" s="66"/>
      <c r="L6" s="66"/>
      <c r="M6" s="66"/>
      <c r="N6" s="66"/>
      <c r="O6" s="66"/>
      <c r="P6" s="66"/>
      <c r="Q6" s="66"/>
      <c r="R6" s="66"/>
      <c r="S6" s="66"/>
      <c r="T6" s="66"/>
      <c r="U6" s="66"/>
    </row>
    <row r="7" spans="1:26" x14ac:dyDescent="0.25">
      <c r="A7" s="66"/>
      <c r="B7" s="66"/>
      <c r="C7" s="66"/>
      <c r="D7" s="66"/>
      <c r="E7" s="66"/>
      <c r="F7" s="66"/>
      <c r="G7" s="66"/>
      <c r="H7" s="66"/>
      <c r="I7" s="66"/>
      <c r="J7" s="66"/>
      <c r="K7" s="66"/>
      <c r="L7" s="66"/>
      <c r="M7" s="66"/>
      <c r="N7" s="66"/>
      <c r="O7" s="66"/>
      <c r="P7" s="66"/>
      <c r="Q7" s="66"/>
      <c r="R7" s="66"/>
      <c r="S7" s="66"/>
      <c r="T7" s="66"/>
      <c r="U7" s="66"/>
    </row>
    <row r="8" spans="1:26" x14ac:dyDescent="0.25">
      <c r="A8" s="66"/>
      <c r="B8" s="66"/>
      <c r="C8" s="66"/>
      <c r="D8" s="66"/>
      <c r="E8" s="66"/>
      <c r="F8" s="66"/>
      <c r="G8" s="66"/>
      <c r="H8" s="66"/>
      <c r="I8" s="66"/>
      <c r="J8" s="66"/>
      <c r="K8" s="66"/>
      <c r="L8" s="66"/>
      <c r="M8" s="66"/>
      <c r="N8" s="66"/>
      <c r="O8" s="66"/>
      <c r="P8" s="66"/>
      <c r="Q8" s="66"/>
      <c r="R8" s="66"/>
      <c r="S8" s="66"/>
      <c r="T8" s="66"/>
      <c r="U8" s="66"/>
    </row>
    <row r="9" spans="1:26" x14ac:dyDescent="0.25">
      <c r="A9" s="66" t="s">
        <v>0</v>
      </c>
      <c r="B9" s="66"/>
      <c r="C9" s="66"/>
      <c r="D9" s="66"/>
      <c r="E9" s="66"/>
      <c r="F9" s="66"/>
      <c r="G9" s="66"/>
      <c r="H9" s="66"/>
      <c r="I9" s="66"/>
      <c r="J9" s="66"/>
      <c r="K9" s="66"/>
      <c r="L9" s="66"/>
      <c r="M9" s="66"/>
      <c r="N9" s="66"/>
      <c r="O9" s="66"/>
      <c r="P9" s="66"/>
      <c r="Q9" s="66"/>
      <c r="R9" s="66"/>
      <c r="S9" s="66"/>
      <c r="T9" s="66"/>
      <c r="U9" s="66"/>
    </row>
    <row r="10" spans="1:26" x14ac:dyDescent="0.25">
      <c r="A10" s="66"/>
      <c r="B10" s="66"/>
      <c r="C10" s="66"/>
      <c r="D10" s="66"/>
      <c r="E10" s="66"/>
      <c r="F10" s="66"/>
      <c r="G10" s="66"/>
      <c r="H10" s="66"/>
      <c r="I10" s="66"/>
      <c r="J10" s="66"/>
      <c r="K10" s="66"/>
      <c r="L10" s="66"/>
      <c r="M10" s="66"/>
      <c r="N10" s="66"/>
      <c r="O10" s="66"/>
      <c r="P10" s="66"/>
      <c r="Q10" s="66"/>
      <c r="R10" s="66"/>
      <c r="S10" s="66"/>
      <c r="T10" s="66"/>
      <c r="U10" s="66"/>
    </row>
    <row r="11" spans="1:26" x14ac:dyDescent="0.25">
      <c r="A11" s="66"/>
      <c r="B11" s="66"/>
      <c r="C11" s="66"/>
      <c r="D11" s="66"/>
      <c r="E11" s="66"/>
      <c r="F11" s="66"/>
      <c r="G11" s="66"/>
      <c r="H11" s="66"/>
      <c r="I11" s="66"/>
      <c r="J11" s="66"/>
      <c r="K11" s="66"/>
      <c r="L11" s="66"/>
      <c r="M11" s="66"/>
      <c r="N11" s="66"/>
      <c r="O11" s="66"/>
      <c r="P11" s="66"/>
      <c r="Q11" s="66"/>
      <c r="R11" s="66"/>
      <c r="S11" s="66"/>
      <c r="T11" s="66"/>
      <c r="U11" s="66"/>
    </row>
    <row r="12" spans="1:26" x14ac:dyDescent="0.25">
      <c r="A12" s="66"/>
      <c r="B12" s="66"/>
      <c r="C12" s="66"/>
      <c r="D12" s="66"/>
      <c r="E12" s="66"/>
      <c r="F12" s="66"/>
      <c r="G12" s="66"/>
      <c r="H12" s="66"/>
      <c r="I12" s="66"/>
      <c r="J12" s="66"/>
      <c r="K12" s="66"/>
      <c r="L12" s="66"/>
      <c r="M12" s="66"/>
      <c r="N12" s="66"/>
      <c r="O12" s="66"/>
      <c r="P12" s="66"/>
      <c r="Q12" s="66"/>
      <c r="R12" s="66"/>
      <c r="S12" s="66"/>
      <c r="T12" s="66"/>
      <c r="U12" s="66"/>
    </row>
    <row r="13" spans="1:26" x14ac:dyDescent="0.25">
      <c r="A13" s="66"/>
      <c r="B13" s="66"/>
      <c r="C13" s="66"/>
      <c r="D13" s="66"/>
      <c r="E13" s="66"/>
      <c r="F13" s="66"/>
      <c r="G13" s="66"/>
      <c r="H13" s="66"/>
      <c r="I13" s="66"/>
      <c r="J13" s="66"/>
      <c r="K13" s="66"/>
      <c r="L13" s="66"/>
      <c r="M13" s="66"/>
      <c r="N13" s="66"/>
      <c r="O13" s="66"/>
      <c r="P13" s="66"/>
      <c r="Q13" s="66"/>
      <c r="R13" s="66"/>
      <c r="S13" s="66"/>
      <c r="T13" s="66"/>
      <c r="U13" s="66"/>
    </row>
    <row r="14" spans="1:26" x14ac:dyDescent="0.25">
      <c r="A14" s="66"/>
      <c r="B14" s="66"/>
      <c r="C14" s="66"/>
      <c r="D14" s="66"/>
      <c r="E14" s="66"/>
      <c r="F14" s="66"/>
      <c r="G14" s="66"/>
      <c r="H14" s="66"/>
      <c r="I14" s="66"/>
      <c r="J14" s="66"/>
      <c r="K14" s="66"/>
      <c r="L14" s="66"/>
      <c r="M14" s="66"/>
      <c r="N14" s="66"/>
      <c r="O14" s="66"/>
      <c r="P14" s="66"/>
      <c r="Q14" s="66"/>
      <c r="R14" s="66"/>
      <c r="S14" s="66"/>
      <c r="T14" s="66"/>
      <c r="U14" s="66"/>
    </row>
    <row r="15" spans="1:26" x14ac:dyDescent="0.25">
      <c r="A15" s="66"/>
      <c r="B15" s="66"/>
      <c r="C15" s="66"/>
      <c r="D15" s="66"/>
      <c r="E15" s="66"/>
      <c r="F15" s="66"/>
      <c r="G15" s="66"/>
      <c r="H15" s="66"/>
      <c r="I15" s="66"/>
      <c r="J15" s="66"/>
      <c r="K15" s="66"/>
      <c r="L15" s="66"/>
      <c r="M15" s="66"/>
      <c r="N15" s="66"/>
      <c r="O15" s="66"/>
      <c r="P15" s="66"/>
      <c r="Q15" s="66"/>
      <c r="R15" s="66"/>
      <c r="S15" s="66"/>
      <c r="T15" s="66"/>
      <c r="U15" s="66"/>
    </row>
    <row r="16" spans="1:26" ht="28.5" x14ac:dyDescent="0.5">
      <c r="A16" s="66"/>
      <c r="B16" s="101" t="s">
        <v>147</v>
      </c>
      <c r="C16" s="102"/>
      <c r="D16" s="102"/>
      <c r="E16" s="102"/>
      <c r="F16" s="102"/>
      <c r="G16" s="102"/>
      <c r="H16" s="102"/>
      <c r="I16" s="66"/>
      <c r="J16" s="66"/>
      <c r="K16" s="66"/>
      <c r="L16" s="66"/>
      <c r="M16" s="66"/>
      <c r="N16" s="66"/>
      <c r="O16" s="66"/>
      <c r="P16" s="66"/>
      <c r="Q16" s="66"/>
      <c r="R16" s="66"/>
      <c r="S16" s="66"/>
      <c r="T16" s="66"/>
      <c r="U16" s="66"/>
      <c r="Z16" s="166"/>
    </row>
    <row r="17" spans="1:26" ht="28.5" x14ac:dyDescent="0.5">
      <c r="A17" s="66"/>
      <c r="B17" s="101" t="s">
        <v>220</v>
      </c>
      <c r="C17" s="102"/>
      <c r="D17" s="102"/>
      <c r="E17" s="102"/>
      <c r="F17" s="102"/>
      <c r="G17" s="102"/>
      <c r="H17" s="102"/>
      <c r="I17" s="66"/>
      <c r="J17" s="66"/>
      <c r="K17" s="66"/>
      <c r="L17" s="66"/>
      <c r="M17" s="66"/>
      <c r="N17" s="66"/>
      <c r="O17" s="66"/>
      <c r="P17" s="66"/>
      <c r="Q17" s="66"/>
      <c r="R17" s="66"/>
      <c r="S17" s="66"/>
      <c r="T17" s="66"/>
      <c r="U17" s="66"/>
      <c r="Z17" s="166"/>
    </row>
    <row r="18" spans="1:26" ht="28.5" x14ac:dyDescent="0.5">
      <c r="A18" s="66"/>
      <c r="B18" s="114" t="s">
        <v>105</v>
      </c>
      <c r="C18" s="102"/>
      <c r="D18" s="102"/>
      <c r="E18" s="102"/>
      <c r="F18" s="102"/>
      <c r="G18" s="102"/>
      <c r="H18" s="102"/>
      <c r="I18" s="66"/>
      <c r="J18" s="66"/>
      <c r="K18" s="66"/>
      <c r="L18" s="66"/>
      <c r="M18" s="66"/>
      <c r="N18" s="66"/>
      <c r="O18" s="66"/>
      <c r="P18" s="66"/>
      <c r="Q18" s="66"/>
      <c r="R18" s="66"/>
      <c r="S18" s="66"/>
      <c r="T18" s="66"/>
      <c r="U18" s="66"/>
      <c r="Z18" s="166"/>
    </row>
    <row r="19" spans="1:26" ht="25" x14ac:dyDescent="0.5">
      <c r="A19" s="66"/>
      <c r="B19" s="66"/>
      <c r="C19" s="66"/>
      <c r="D19" s="66"/>
      <c r="E19" s="66"/>
      <c r="F19" s="66"/>
      <c r="G19" s="66"/>
      <c r="H19" s="66"/>
      <c r="I19" s="66"/>
      <c r="J19" s="66"/>
      <c r="K19" s="66"/>
      <c r="L19" s="66"/>
      <c r="M19" s="66"/>
      <c r="N19" s="66"/>
      <c r="O19" s="66"/>
      <c r="P19" s="66"/>
      <c r="Q19" s="66"/>
      <c r="R19" s="66"/>
      <c r="S19" s="66"/>
      <c r="T19" s="66"/>
      <c r="U19" s="66"/>
      <c r="Z19" s="166"/>
    </row>
    <row r="20" spans="1:26" ht="25" x14ac:dyDescent="0.5">
      <c r="A20" s="66"/>
      <c r="B20" s="66"/>
      <c r="C20" s="66"/>
      <c r="D20" s="66"/>
      <c r="E20" s="66"/>
      <c r="F20" s="66"/>
      <c r="G20" s="66"/>
      <c r="H20" s="66"/>
      <c r="I20" s="66"/>
      <c r="J20" s="66" t="s">
        <v>219</v>
      </c>
      <c r="K20" s="66"/>
      <c r="L20" s="66"/>
      <c r="M20" s="66"/>
      <c r="N20" s="66"/>
      <c r="O20" s="66"/>
      <c r="P20" s="66"/>
      <c r="Q20" s="66"/>
      <c r="R20" s="66"/>
      <c r="S20" s="66"/>
      <c r="T20" s="66"/>
      <c r="U20" s="66"/>
      <c r="Z20" s="166"/>
    </row>
    <row r="21" spans="1:26" ht="25" x14ac:dyDescent="0.5">
      <c r="A21" s="66"/>
      <c r="B21" s="66"/>
      <c r="C21" s="66"/>
      <c r="D21" s="66"/>
      <c r="E21" s="66"/>
      <c r="F21" s="66"/>
      <c r="G21" s="66"/>
      <c r="H21" s="66"/>
      <c r="I21" s="66"/>
      <c r="J21" s="66"/>
      <c r="K21" s="66"/>
      <c r="L21" s="66"/>
      <c r="M21" s="66"/>
      <c r="N21" s="66"/>
      <c r="O21" s="66"/>
      <c r="P21" s="66"/>
      <c r="Q21" s="66"/>
      <c r="R21" s="66"/>
      <c r="S21" s="66"/>
      <c r="T21" s="66"/>
      <c r="U21" s="66"/>
      <c r="Z21" s="166"/>
    </row>
    <row r="22" spans="1:26" ht="25" x14ac:dyDescent="0.5">
      <c r="A22" s="66"/>
      <c r="B22" s="66"/>
      <c r="C22" s="66"/>
      <c r="D22" s="66"/>
      <c r="E22" s="66"/>
      <c r="F22" s="66"/>
      <c r="G22" s="66"/>
      <c r="H22" s="66"/>
      <c r="I22" s="66"/>
      <c r="J22" s="66"/>
      <c r="K22" s="66"/>
      <c r="L22" s="66"/>
      <c r="M22" s="66"/>
      <c r="N22" s="66"/>
      <c r="O22" s="66"/>
      <c r="P22" s="66"/>
      <c r="Q22" s="66"/>
      <c r="R22" s="66"/>
      <c r="S22" s="66"/>
      <c r="T22" s="66"/>
      <c r="U22" s="66"/>
      <c r="Z22" s="166"/>
    </row>
    <row r="23" spans="1:26" ht="25" x14ac:dyDescent="0.5">
      <c r="A23" s="66"/>
      <c r="B23" s="66"/>
      <c r="C23" s="66"/>
      <c r="D23" s="66"/>
      <c r="E23" s="66"/>
      <c r="F23" s="66"/>
      <c r="G23" s="66"/>
      <c r="H23" s="66"/>
      <c r="I23" s="66"/>
      <c r="J23" s="66"/>
      <c r="K23" s="66"/>
      <c r="L23" s="66"/>
      <c r="M23" s="66"/>
      <c r="N23" s="66"/>
      <c r="O23" s="66"/>
      <c r="P23" s="66"/>
      <c r="Q23" s="66"/>
      <c r="R23" s="66"/>
      <c r="S23" s="66"/>
      <c r="T23" s="66"/>
      <c r="U23" s="66"/>
      <c r="Z23" s="166"/>
    </row>
    <row r="24" spans="1:26" ht="25" x14ac:dyDescent="0.5">
      <c r="A24" s="66"/>
      <c r="B24" s="66"/>
      <c r="C24" s="66"/>
      <c r="D24" s="66"/>
      <c r="E24" s="66"/>
      <c r="F24" s="66"/>
      <c r="G24" s="66"/>
      <c r="H24" s="66"/>
      <c r="I24" s="66"/>
      <c r="J24" s="66"/>
      <c r="K24" s="66"/>
      <c r="L24" s="66"/>
      <c r="M24" s="66"/>
      <c r="N24" s="66"/>
      <c r="O24" s="66"/>
      <c r="P24" s="66"/>
      <c r="Q24" s="66"/>
      <c r="R24" s="66"/>
      <c r="S24" s="66"/>
      <c r="T24" s="66"/>
      <c r="U24" s="66"/>
      <c r="Z24" s="166"/>
    </row>
    <row r="25" spans="1:26" ht="25" x14ac:dyDescent="0.5">
      <c r="A25" s="66"/>
      <c r="B25" s="66"/>
      <c r="C25" s="66"/>
      <c r="D25" s="66"/>
      <c r="E25" s="66"/>
      <c r="F25" s="66"/>
      <c r="G25" s="66"/>
      <c r="H25" s="66"/>
      <c r="I25" s="66"/>
      <c r="J25" s="66"/>
      <c r="K25" s="66"/>
      <c r="L25" s="66"/>
      <c r="M25" s="66"/>
      <c r="N25" s="66"/>
      <c r="O25" s="66"/>
      <c r="P25" s="66"/>
      <c r="Q25" s="66"/>
      <c r="R25" s="66"/>
      <c r="S25" s="66"/>
      <c r="T25" s="66"/>
      <c r="U25" s="66"/>
      <c r="Z25" s="166"/>
    </row>
    <row r="26" spans="1:26" ht="25" x14ac:dyDescent="0.5">
      <c r="A26" s="66"/>
      <c r="B26" s="66"/>
      <c r="C26" s="66"/>
      <c r="D26" s="66"/>
      <c r="E26" s="66"/>
      <c r="F26" s="66"/>
      <c r="G26" s="66"/>
      <c r="H26" s="69"/>
      <c r="I26" s="69"/>
      <c r="J26" s="69"/>
      <c r="K26" s="66"/>
      <c r="L26" s="69"/>
      <c r="M26" s="69"/>
      <c r="N26" s="66"/>
      <c r="O26" s="66"/>
      <c r="P26" s="66"/>
      <c r="Q26" s="66"/>
      <c r="R26" s="66"/>
      <c r="S26" s="66"/>
      <c r="T26" s="66"/>
      <c r="U26" s="66"/>
      <c r="Z26" s="166"/>
    </row>
    <row r="27" spans="1:26" ht="25" x14ac:dyDescent="0.5">
      <c r="A27" s="66"/>
      <c r="B27" s="66"/>
      <c r="C27" s="66"/>
      <c r="D27" s="66"/>
      <c r="E27" s="66"/>
      <c r="F27" s="66"/>
      <c r="G27" s="66"/>
      <c r="H27" s="69"/>
      <c r="I27" s="69"/>
      <c r="J27" s="69"/>
      <c r="K27" s="66"/>
      <c r="L27" s="69"/>
      <c r="M27" s="69"/>
      <c r="N27" s="66"/>
      <c r="O27" s="66"/>
      <c r="P27" s="66"/>
      <c r="Q27" s="66"/>
      <c r="R27" s="66"/>
      <c r="S27" s="66"/>
      <c r="T27" s="66"/>
      <c r="U27" s="66"/>
      <c r="Z27" s="166"/>
    </row>
    <row r="28" spans="1:26" ht="25" x14ac:dyDescent="0.5">
      <c r="A28" s="66"/>
      <c r="B28" s="66"/>
      <c r="C28" s="66"/>
      <c r="D28" s="66"/>
      <c r="E28" s="66"/>
      <c r="F28" s="66"/>
      <c r="G28" s="66"/>
      <c r="H28" s="69"/>
      <c r="I28" s="69"/>
      <c r="J28" s="69"/>
      <c r="K28" s="66"/>
      <c r="L28" s="69"/>
      <c r="M28" s="69"/>
      <c r="N28" s="66"/>
      <c r="O28" s="66"/>
      <c r="P28" s="66"/>
      <c r="Q28" s="66"/>
      <c r="R28" s="66"/>
      <c r="S28" s="66"/>
      <c r="T28" s="66"/>
      <c r="U28" s="66"/>
      <c r="Z28" s="166"/>
    </row>
    <row r="29" spans="1:26" ht="25" x14ac:dyDescent="0.5">
      <c r="A29" s="66"/>
      <c r="B29" s="66"/>
      <c r="C29" s="66"/>
      <c r="D29" s="66"/>
      <c r="E29" s="66"/>
      <c r="F29" s="66"/>
      <c r="G29" s="66"/>
      <c r="H29" s="103"/>
      <c r="I29" s="69"/>
      <c r="J29" s="69"/>
      <c r="K29" s="69"/>
      <c r="L29" s="69"/>
      <c r="M29" s="69"/>
      <c r="N29" s="66"/>
      <c r="O29" s="66"/>
      <c r="P29" s="66"/>
      <c r="Q29" s="66"/>
      <c r="R29" s="66"/>
      <c r="S29" s="66"/>
      <c r="T29" s="66"/>
      <c r="U29" s="66"/>
      <c r="Z29" s="166"/>
    </row>
    <row r="30" spans="1:26" ht="25" x14ac:dyDescent="0.5">
      <c r="A30" s="66"/>
      <c r="B30" s="66"/>
      <c r="C30" s="66"/>
      <c r="D30" s="66"/>
      <c r="E30" s="66"/>
      <c r="F30" s="66"/>
      <c r="G30" s="66"/>
      <c r="H30" s="69"/>
      <c r="I30" s="69"/>
      <c r="J30" s="69"/>
      <c r="K30" s="66"/>
      <c r="L30" s="69"/>
      <c r="M30" s="69"/>
      <c r="N30" s="66"/>
      <c r="O30" s="66"/>
      <c r="P30" s="66"/>
      <c r="Q30" s="66"/>
      <c r="R30" s="66"/>
      <c r="S30" s="66"/>
      <c r="T30" s="66"/>
      <c r="U30" s="66"/>
      <c r="Z30" s="166"/>
    </row>
    <row r="31" spans="1:26" ht="25" x14ac:dyDescent="0.5">
      <c r="A31" s="100"/>
      <c r="B31" s="66"/>
      <c r="C31" s="66"/>
      <c r="D31" s="66"/>
      <c r="E31" s="66"/>
      <c r="F31" s="66"/>
      <c r="G31" s="66"/>
      <c r="H31" s="66"/>
      <c r="I31" s="66"/>
      <c r="J31" s="66"/>
      <c r="K31" s="66"/>
      <c r="L31" s="66"/>
      <c r="M31" s="66"/>
      <c r="N31" s="66"/>
      <c r="O31" s="66"/>
      <c r="P31" s="66"/>
      <c r="Q31" s="66"/>
      <c r="R31" s="66"/>
      <c r="S31" s="66"/>
      <c r="T31" s="66"/>
      <c r="U31" s="66"/>
      <c r="Z31" s="166"/>
    </row>
    <row r="32" spans="1:26" x14ac:dyDescent="0.25">
      <c r="A32" s="66"/>
      <c r="B32" s="66"/>
      <c r="C32" s="66"/>
      <c r="D32" s="66"/>
      <c r="E32" s="66"/>
      <c r="F32" s="66"/>
      <c r="G32" s="66"/>
      <c r="H32" s="66"/>
      <c r="I32" s="66"/>
      <c r="J32" s="66"/>
      <c r="K32" s="66"/>
      <c r="L32" s="66"/>
      <c r="M32" s="66"/>
      <c r="N32" s="66"/>
      <c r="O32" s="66"/>
      <c r="P32" s="66"/>
      <c r="Q32" s="66"/>
      <c r="R32" s="66"/>
      <c r="S32" s="66"/>
      <c r="T32" s="66"/>
      <c r="U32" s="66"/>
    </row>
    <row r="33" spans="1:21" x14ac:dyDescent="0.25">
      <c r="A33" s="66"/>
      <c r="B33" s="66"/>
      <c r="C33" s="66"/>
      <c r="D33" s="66"/>
      <c r="E33" s="66"/>
      <c r="F33" s="66"/>
      <c r="G33" s="66"/>
      <c r="H33" s="66"/>
      <c r="I33" s="66"/>
      <c r="J33" s="66"/>
      <c r="K33" s="66"/>
      <c r="L33" s="66"/>
      <c r="M33" s="66"/>
      <c r="N33" s="66"/>
      <c r="O33" s="66"/>
      <c r="P33" s="66"/>
      <c r="Q33" s="66"/>
      <c r="R33" s="66"/>
      <c r="S33" s="66"/>
      <c r="T33" s="66"/>
      <c r="U33" s="66"/>
    </row>
    <row r="34" spans="1:21" x14ac:dyDescent="0.25">
      <c r="A34" s="66"/>
      <c r="B34" s="66"/>
      <c r="C34" s="66"/>
      <c r="D34" s="66"/>
      <c r="E34" s="66"/>
      <c r="F34" s="66"/>
      <c r="G34" s="66"/>
      <c r="H34" s="66"/>
      <c r="I34" s="66"/>
      <c r="J34" s="66"/>
      <c r="K34" s="66"/>
      <c r="L34" s="66"/>
      <c r="M34" s="66"/>
      <c r="N34" s="66"/>
      <c r="O34" s="66"/>
      <c r="P34" s="66"/>
      <c r="Q34" s="66"/>
      <c r="R34" s="66"/>
      <c r="S34" s="66"/>
      <c r="T34" s="66"/>
      <c r="U34" s="66"/>
    </row>
    <row r="35" spans="1:21" x14ac:dyDescent="0.25">
      <c r="A35" s="66"/>
      <c r="B35" s="66"/>
      <c r="C35" s="66"/>
      <c r="D35" s="66"/>
      <c r="E35" s="66"/>
      <c r="F35" s="66"/>
      <c r="G35" s="66"/>
      <c r="H35" s="66"/>
      <c r="I35" s="66"/>
      <c r="J35" s="66"/>
      <c r="K35" s="66"/>
      <c r="L35" s="66"/>
      <c r="M35" s="66"/>
      <c r="N35" s="66"/>
      <c r="O35" s="66"/>
      <c r="P35" s="66"/>
      <c r="Q35" s="66"/>
      <c r="R35" s="66"/>
      <c r="S35" s="66"/>
      <c r="T35" s="66"/>
      <c r="U35" s="66"/>
    </row>
    <row r="36" spans="1:21" x14ac:dyDescent="0.25">
      <c r="A36" s="66"/>
      <c r="B36" s="66"/>
      <c r="C36" s="66"/>
      <c r="D36" s="66"/>
      <c r="E36" s="66"/>
      <c r="F36" s="66"/>
      <c r="G36" s="66"/>
      <c r="H36" s="66"/>
      <c r="I36" s="66"/>
      <c r="J36" s="66"/>
      <c r="K36" s="66"/>
      <c r="L36" s="66"/>
      <c r="M36" s="66"/>
      <c r="N36" s="66"/>
      <c r="O36" s="66"/>
      <c r="P36" s="66"/>
      <c r="Q36" s="66"/>
      <c r="R36" s="66"/>
      <c r="S36" s="66"/>
      <c r="T36" s="66"/>
      <c r="U36" s="66"/>
    </row>
    <row r="37" spans="1:21" x14ac:dyDescent="0.25">
      <c r="A37" s="66"/>
      <c r="B37" s="66"/>
      <c r="C37" s="66"/>
      <c r="D37" s="66"/>
      <c r="E37" s="66"/>
      <c r="F37" s="66"/>
      <c r="G37" s="66"/>
      <c r="H37" s="66"/>
      <c r="I37" s="66"/>
      <c r="J37" s="66"/>
      <c r="K37" s="66"/>
      <c r="L37" s="66"/>
      <c r="M37" s="66"/>
      <c r="N37" s="66"/>
      <c r="O37" s="66"/>
      <c r="P37" s="66"/>
      <c r="Q37" s="66"/>
      <c r="R37" s="66"/>
      <c r="S37" s="66"/>
      <c r="T37" s="66"/>
      <c r="U37" s="66"/>
    </row>
    <row r="38" spans="1:21" x14ac:dyDescent="0.25">
      <c r="A38" s="66"/>
      <c r="B38" s="66"/>
      <c r="C38" s="66"/>
      <c r="D38" s="66"/>
      <c r="E38" s="66"/>
      <c r="F38" s="66"/>
      <c r="G38" s="66"/>
      <c r="H38" s="66"/>
      <c r="I38" s="66"/>
      <c r="J38" s="66"/>
      <c r="K38" s="66"/>
      <c r="L38" s="66"/>
      <c r="M38" s="66"/>
      <c r="N38" s="66"/>
      <c r="O38" s="66"/>
      <c r="P38" s="66"/>
      <c r="Q38" s="66"/>
      <c r="R38" s="66"/>
      <c r="S38" s="66"/>
      <c r="T38" s="66"/>
      <c r="U38" s="66"/>
    </row>
    <row r="39" spans="1:21" x14ac:dyDescent="0.25">
      <c r="A39" s="66"/>
      <c r="B39" s="66"/>
      <c r="C39" s="66"/>
      <c r="D39" s="66"/>
      <c r="E39" s="66"/>
      <c r="F39" s="66"/>
      <c r="G39" s="66"/>
      <c r="H39" s="66"/>
      <c r="I39" s="66"/>
      <c r="J39" s="66"/>
      <c r="K39" s="66"/>
      <c r="L39" s="66"/>
      <c r="M39" s="66"/>
      <c r="N39" s="66"/>
      <c r="O39" s="66"/>
      <c r="P39" s="66"/>
      <c r="Q39" s="66"/>
      <c r="R39" s="66"/>
      <c r="S39" s="66"/>
      <c r="T39" s="66"/>
      <c r="U39" s="66"/>
    </row>
    <row r="40" spans="1:21" x14ac:dyDescent="0.25">
      <c r="A40" s="66"/>
      <c r="B40" s="66"/>
      <c r="C40" s="66"/>
      <c r="D40" s="66"/>
      <c r="E40" s="66"/>
      <c r="F40" s="66"/>
      <c r="G40" s="66"/>
      <c r="H40" s="66"/>
      <c r="I40" s="66"/>
      <c r="J40" s="66"/>
      <c r="K40" s="66"/>
      <c r="L40" s="66"/>
      <c r="M40" s="66"/>
      <c r="N40" s="66"/>
      <c r="O40" s="66"/>
      <c r="P40" s="66"/>
      <c r="Q40" s="66"/>
      <c r="R40" s="66"/>
      <c r="S40" s="66"/>
      <c r="T40" s="66"/>
      <c r="U40" s="66"/>
    </row>
    <row r="41" spans="1:21" x14ac:dyDescent="0.25">
      <c r="A41" s="66"/>
      <c r="B41" s="66"/>
      <c r="C41" s="66"/>
      <c r="D41" s="66"/>
      <c r="E41" s="66"/>
      <c r="F41" s="66"/>
      <c r="G41" s="66"/>
      <c r="H41" s="66"/>
      <c r="I41" s="66"/>
      <c r="J41" s="66"/>
      <c r="K41" s="66"/>
      <c r="L41" s="66"/>
      <c r="M41" s="66"/>
      <c r="N41" s="66"/>
      <c r="O41" s="66"/>
      <c r="P41" s="66"/>
      <c r="Q41" s="66"/>
      <c r="R41" s="66"/>
      <c r="S41" s="66"/>
      <c r="T41" s="66"/>
      <c r="U41" s="66"/>
    </row>
    <row r="42" spans="1:21" x14ac:dyDescent="0.25">
      <c r="A42" s="66"/>
      <c r="B42" s="66"/>
      <c r="C42" s="66"/>
      <c r="D42" s="66"/>
      <c r="E42" s="66"/>
      <c r="F42" s="66"/>
      <c r="G42" s="66"/>
      <c r="H42" s="66"/>
      <c r="I42" s="66"/>
      <c r="J42" s="66"/>
      <c r="K42" s="66"/>
      <c r="L42" s="66"/>
      <c r="M42" s="66"/>
      <c r="N42" s="66"/>
      <c r="O42" s="66"/>
      <c r="P42" s="66"/>
      <c r="Q42" s="66"/>
      <c r="R42" s="66"/>
      <c r="S42" s="66"/>
      <c r="T42" s="66"/>
      <c r="U42" s="66"/>
    </row>
    <row r="43" spans="1:21" x14ac:dyDescent="0.25">
      <c r="A43" s="66"/>
      <c r="B43" s="66"/>
      <c r="C43" s="66"/>
      <c r="D43" s="66"/>
      <c r="E43" s="66"/>
      <c r="F43" s="66"/>
      <c r="G43" s="66"/>
      <c r="H43" s="66"/>
      <c r="I43" s="66"/>
      <c r="J43" s="66"/>
      <c r="K43" s="66"/>
      <c r="L43" s="66"/>
      <c r="M43" s="66"/>
      <c r="N43" s="66"/>
      <c r="O43" s="66"/>
      <c r="P43" s="66"/>
      <c r="Q43" s="66"/>
      <c r="R43" s="66"/>
      <c r="S43" s="66"/>
      <c r="T43" s="66"/>
      <c r="U43" s="66"/>
    </row>
    <row r="44" spans="1:21" x14ac:dyDescent="0.25">
      <c r="A44" s="66"/>
      <c r="B44" s="66"/>
      <c r="C44" s="66"/>
      <c r="D44" s="66"/>
      <c r="E44" s="66"/>
      <c r="F44" s="66"/>
      <c r="G44" s="66"/>
      <c r="H44" s="66"/>
      <c r="I44" s="66"/>
      <c r="J44" s="66"/>
      <c r="K44" s="66"/>
      <c r="L44" s="66"/>
      <c r="M44" s="66"/>
      <c r="N44" s="66"/>
      <c r="O44" s="66"/>
      <c r="P44" s="66"/>
      <c r="Q44" s="66"/>
      <c r="R44" s="66"/>
      <c r="S44" s="66"/>
      <c r="T44" s="66"/>
      <c r="U44" s="66"/>
    </row>
    <row r="45" spans="1:21" x14ac:dyDescent="0.25">
      <c r="A45" s="66"/>
      <c r="B45" s="66"/>
      <c r="C45" s="66"/>
      <c r="D45" s="66"/>
      <c r="E45" s="66"/>
      <c r="F45" s="66"/>
      <c r="G45" s="66"/>
      <c r="H45" s="66"/>
      <c r="I45" s="66"/>
      <c r="J45" s="66"/>
      <c r="K45" s="66"/>
      <c r="L45" s="66"/>
      <c r="M45" s="66"/>
      <c r="N45" s="66"/>
      <c r="O45" s="66"/>
      <c r="P45" s="66"/>
      <c r="Q45" s="66"/>
      <c r="R45" s="66"/>
      <c r="S45" s="66"/>
      <c r="T45" s="66"/>
      <c r="U45" s="66"/>
    </row>
    <row r="46" spans="1:21" x14ac:dyDescent="0.25">
      <c r="A46" s="66"/>
      <c r="B46" s="66"/>
      <c r="C46" s="66"/>
      <c r="D46" s="66"/>
      <c r="E46" s="66"/>
      <c r="F46" s="66"/>
      <c r="G46" s="66"/>
      <c r="H46" s="66"/>
      <c r="I46" s="66"/>
      <c r="J46" s="66"/>
      <c r="K46" s="66"/>
      <c r="L46" s="66"/>
      <c r="M46" s="66"/>
      <c r="N46" s="66"/>
      <c r="O46" s="66"/>
      <c r="P46" s="66"/>
      <c r="Q46" s="66"/>
      <c r="R46" s="66"/>
      <c r="S46" s="66"/>
      <c r="T46" s="66"/>
      <c r="U46" s="66"/>
    </row>
    <row r="47" spans="1:21" x14ac:dyDescent="0.25">
      <c r="A47" s="66"/>
      <c r="B47" s="66"/>
      <c r="C47" s="66"/>
      <c r="D47" s="66"/>
      <c r="E47" s="66"/>
      <c r="F47" s="66"/>
      <c r="G47" s="66"/>
      <c r="H47" s="66"/>
      <c r="I47" s="66"/>
      <c r="J47" s="66"/>
      <c r="K47" s="66"/>
      <c r="L47" s="66"/>
      <c r="M47" s="66"/>
      <c r="N47" s="66"/>
      <c r="O47" s="66"/>
      <c r="P47" s="66"/>
      <c r="Q47" s="66"/>
      <c r="R47" s="66"/>
      <c r="S47" s="66"/>
      <c r="T47" s="66"/>
      <c r="U47" s="66"/>
    </row>
    <row r="48" spans="1:21" x14ac:dyDescent="0.25">
      <c r="A48" s="66"/>
      <c r="B48" s="66"/>
      <c r="C48" s="66"/>
      <c r="D48" s="66"/>
      <c r="E48" s="66"/>
      <c r="F48" s="66"/>
      <c r="G48" s="66"/>
      <c r="H48" s="66"/>
      <c r="I48" s="66"/>
      <c r="J48" s="66"/>
      <c r="K48" s="66"/>
      <c r="L48" s="66"/>
      <c r="M48" s="66"/>
      <c r="N48" s="66"/>
      <c r="O48" s="66"/>
      <c r="P48" s="66"/>
      <c r="Q48" s="66"/>
      <c r="R48" s="66"/>
      <c r="S48" s="66"/>
      <c r="T48" s="66"/>
      <c r="U48" s="66"/>
    </row>
    <row r="49" spans="1:21" x14ac:dyDescent="0.25">
      <c r="A49" s="66"/>
      <c r="B49" s="66"/>
      <c r="C49" s="66"/>
      <c r="D49" s="66"/>
      <c r="E49" s="66"/>
      <c r="F49" s="66"/>
      <c r="G49" s="66"/>
      <c r="H49" s="66"/>
      <c r="I49" s="66"/>
      <c r="J49" s="66"/>
      <c r="K49" s="66"/>
      <c r="L49" s="66"/>
      <c r="M49" s="66"/>
      <c r="N49" s="66"/>
      <c r="O49" s="66"/>
      <c r="P49" s="66"/>
      <c r="Q49" s="66"/>
      <c r="R49" s="66"/>
      <c r="S49" s="66"/>
      <c r="T49" s="66"/>
      <c r="U49" s="66"/>
    </row>
    <row r="50" spans="1:21" x14ac:dyDescent="0.25">
      <c r="A50" s="66"/>
      <c r="B50" s="66"/>
      <c r="C50" s="66"/>
      <c r="D50" s="66"/>
      <c r="E50" s="66"/>
      <c r="F50" s="66"/>
      <c r="G50" s="66"/>
      <c r="H50" s="66"/>
      <c r="I50" s="66"/>
      <c r="J50" s="66"/>
      <c r="K50" s="66"/>
      <c r="L50" s="66"/>
      <c r="M50" s="66"/>
      <c r="N50" s="66"/>
      <c r="O50" s="66"/>
      <c r="P50" s="66"/>
      <c r="Q50" s="66"/>
      <c r="R50" s="66"/>
      <c r="S50" s="66"/>
      <c r="T50" s="66"/>
      <c r="U50" s="66"/>
    </row>
    <row r="51" spans="1:21" x14ac:dyDescent="0.25">
      <c r="A51" s="66"/>
      <c r="B51" s="66"/>
      <c r="C51" s="66"/>
      <c r="D51" s="66"/>
      <c r="E51" s="66"/>
      <c r="F51" s="66"/>
      <c r="G51" s="66"/>
      <c r="H51" s="66"/>
      <c r="I51" s="66"/>
      <c r="J51" s="66"/>
      <c r="K51" s="66"/>
      <c r="L51" s="66"/>
      <c r="M51" s="66"/>
      <c r="N51" s="66"/>
      <c r="O51" s="66"/>
      <c r="P51" s="66"/>
      <c r="Q51" s="66"/>
      <c r="R51" s="66"/>
      <c r="S51" s="66"/>
      <c r="T51" s="66"/>
      <c r="U51" s="66"/>
    </row>
    <row r="52" spans="1:21" x14ac:dyDescent="0.25">
      <c r="A52" s="66"/>
      <c r="B52" s="66"/>
      <c r="C52" s="66"/>
      <c r="D52" s="66"/>
      <c r="E52" s="66"/>
      <c r="F52" s="66"/>
      <c r="G52" s="66"/>
      <c r="H52" s="66"/>
      <c r="I52" s="66"/>
      <c r="J52" s="66"/>
      <c r="K52" s="66"/>
      <c r="L52" s="66"/>
      <c r="M52" s="66"/>
      <c r="N52" s="66"/>
      <c r="O52" s="66"/>
      <c r="P52" s="66"/>
      <c r="Q52" s="66"/>
      <c r="R52" s="66"/>
      <c r="S52" s="66"/>
      <c r="T52" s="66"/>
      <c r="U52" s="66"/>
    </row>
    <row r="53" spans="1:21" x14ac:dyDescent="0.25">
      <c r="A53" s="66"/>
      <c r="B53" s="66"/>
      <c r="C53" s="66"/>
      <c r="D53" s="66"/>
      <c r="E53" s="66"/>
      <c r="F53" s="66"/>
      <c r="G53" s="66"/>
      <c r="H53" s="66"/>
      <c r="I53" s="66"/>
      <c r="J53" s="66"/>
      <c r="K53" s="66"/>
      <c r="L53" s="66"/>
      <c r="M53" s="66"/>
      <c r="N53" s="66"/>
      <c r="O53" s="66"/>
      <c r="P53" s="66"/>
      <c r="Q53" s="66"/>
      <c r="R53" s="66"/>
      <c r="S53" s="66"/>
      <c r="T53" s="66"/>
      <c r="U53" s="66"/>
    </row>
    <row r="54" spans="1:21" x14ac:dyDescent="0.25">
      <c r="A54" s="66"/>
      <c r="B54" s="66"/>
      <c r="C54" s="66"/>
      <c r="D54" s="66"/>
      <c r="E54" s="66"/>
      <c r="F54" s="66"/>
      <c r="G54" s="66"/>
      <c r="H54" s="66"/>
      <c r="I54" s="66"/>
      <c r="J54" s="66"/>
      <c r="K54" s="66"/>
      <c r="L54" s="66"/>
      <c r="M54" s="66"/>
      <c r="N54" s="66"/>
      <c r="O54" s="66"/>
      <c r="P54" s="66"/>
      <c r="Q54" s="66"/>
      <c r="R54" s="66"/>
      <c r="S54" s="66"/>
      <c r="T54" s="66"/>
      <c r="U54" s="66"/>
    </row>
    <row r="55" spans="1:21" x14ac:dyDescent="0.25">
      <c r="A55" s="66"/>
      <c r="B55" s="66"/>
      <c r="C55" s="66"/>
      <c r="D55" s="66"/>
      <c r="E55" s="66"/>
      <c r="F55" s="66"/>
      <c r="G55" s="66"/>
      <c r="H55" s="66"/>
      <c r="I55" s="66"/>
      <c r="J55" s="66"/>
      <c r="K55" s="66"/>
      <c r="L55" s="66"/>
      <c r="M55" s="66"/>
      <c r="N55" s="66"/>
      <c r="O55" s="66"/>
      <c r="P55" s="66"/>
      <c r="Q55" s="66"/>
      <c r="R55" s="66"/>
      <c r="S55" s="66"/>
      <c r="T55" s="66"/>
      <c r="U55" s="66"/>
    </row>
    <row r="56" spans="1:21" x14ac:dyDescent="0.25">
      <c r="A56" s="66"/>
      <c r="B56" s="66"/>
      <c r="C56" s="66"/>
      <c r="D56" s="66"/>
      <c r="E56" s="66"/>
      <c r="F56" s="66"/>
      <c r="G56" s="66"/>
      <c r="H56" s="66"/>
      <c r="I56" s="66"/>
      <c r="J56" s="66"/>
      <c r="K56" s="66"/>
      <c r="L56" s="66"/>
      <c r="M56" s="66"/>
      <c r="N56" s="66"/>
      <c r="O56" s="66"/>
      <c r="P56" s="66"/>
      <c r="Q56" s="66"/>
      <c r="R56" s="66"/>
      <c r="S56" s="66"/>
      <c r="T56" s="66"/>
      <c r="U56" s="66"/>
    </row>
    <row r="57" spans="1:21" x14ac:dyDescent="0.25">
      <c r="A57" s="66"/>
      <c r="B57" s="66"/>
      <c r="C57" s="66"/>
      <c r="D57" s="66"/>
      <c r="E57" s="66"/>
      <c r="F57" s="66"/>
      <c r="G57" s="66"/>
      <c r="H57" s="66"/>
      <c r="I57" s="66"/>
      <c r="J57" s="66"/>
      <c r="K57" s="66"/>
      <c r="L57" s="66"/>
      <c r="M57" s="66"/>
      <c r="N57" s="66"/>
      <c r="O57" s="66"/>
      <c r="P57" s="66"/>
      <c r="Q57" s="66"/>
      <c r="R57" s="66"/>
      <c r="S57" s="66"/>
      <c r="T57" s="66"/>
      <c r="U57" s="66"/>
    </row>
  </sheetData>
  <pageMargins left="0.70866141732283472" right="0.70866141732283472" top="0.74803149606299213" bottom="0.74803149606299213" header="0.31496062992125984" footer="0.31496062992125984"/>
  <pageSetup paperSize="8" scale="66" orientation="portrait" r:id="rId1"/>
  <headerFooter>
    <oddHeader>&amp;L&amp;"Arial,Bold"&amp;K01+043RT01&amp;R&amp;"Arial,Bold"&amp;K00-044RCP4 Expenditure Forecasts
November 2023</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9586-3C91-47D1-8B4B-92EB4850B671}">
  <sheetPr codeName="Sheet3">
    <tabColor rgb="FF34A7E9"/>
    <pageSetUpPr autoPageBreaks="0"/>
  </sheetPr>
  <dimension ref="B1:C27"/>
  <sheetViews>
    <sheetView view="pageBreakPreview" zoomScale="115" zoomScaleNormal="100" zoomScaleSheetLayoutView="115" workbookViewId="0">
      <pane xSplit="1" ySplit="5" topLeftCell="B6" activePane="bottomRight" state="frozen"/>
      <selection pane="topRight" activeCell="B1" sqref="B1"/>
      <selection pane="bottomLeft" activeCell="A6" sqref="A6"/>
      <selection pane="bottomRight" activeCell="C26" sqref="C26"/>
    </sheetView>
  </sheetViews>
  <sheetFormatPr defaultColWidth="9.1796875" defaultRowHeight="12.5" x14ac:dyDescent="0.25"/>
  <cols>
    <col min="1" max="1" width="2.7265625" style="67" customWidth="1"/>
    <col min="2" max="2" width="4.453125" style="68" customWidth="1"/>
    <col min="3" max="3" width="101.26953125" style="67" customWidth="1"/>
    <col min="4" max="4" width="10.54296875" style="67" customWidth="1"/>
    <col min="5" max="8" width="9.1796875" style="67"/>
    <col min="9" max="9" width="9.1796875" style="67" customWidth="1"/>
    <col min="10" max="16384" width="9.1796875" style="67"/>
  </cols>
  <sheetData>
    <row r="1" spans="2:3" x14ac:dyDescent="0.25">
      <c r="B1" s="66"/>
      <c r="C1" s="66"/>
    </row>
    <row r="2" spans="2:3" x14ac:dyDescent="0.25">
      <c r="B2" s="66"/>
      <c r="C2" s="66"/>
    </row>
    <row r="3" spans="2:3" x14ac:dyDescent="0.25">
      <c r="B3" s="66"/>
      <c r="C3" s="66"/>
    </row>
    <row r="4" spans="2:3" x14ac:dyDescent="0.25">
      <c r="B4" s="66"/>
      <c r="C4" s="66"/>
    </row>
    <row r="5" spans="2:3" s="70" customFormat="1" ht="28" x14ac:dyDescent="0.25">
      <c r="B5" s="113"/>
      <c r="C5" s="111" t="s">
        <v>1</v>
      </c>
    </row>
    <row r="6" spans="2:3" x14ac:dyDescent="0.25">
      <c r="B6" s="69"/>
      <c r="C6" s="66"/>
    </row>
    <row r="7" spans="2:3" s="71" customFormat="1" ht="18.5" x14ac:dyDescent="0.45">
      <c r="B7" s="104">
        <v>1</v>
      </c>
      <c r="C7" s="105" t="s">
        <v>2</v>
      </c>
    </row>
    <row r="8" spans="2:3" ht="12.75" customHeight="1" x14ac:dyDescent="0.35">
      <c r="B8" s="104"/>
      <c r="C8" s="72" t="s">
        <v>228</v>
      </c>
    </row>
    <row r="9" spans="2:3" x14ac:dyDescent="0.25">
      <c r="B9" s="67"/>
    </row>
    <row r="10" spans="2:3" ht="18.5" x14ac:dyDescent="0.45">
      <c r="B10" s="104">
        <f>+B7+1</f>
        <v>2</v>
      </c>
      <c r="C10" s="105" t="s">
        <v>225</v>
      </c>
    </row>
    <row r="11" spans="2:3" ht="15.5" x14ac:dyDescent="0.35">
      <c r="B11" s="104"/>
      <c r="C11" s="72" t="s">
        <v>229</v>
      </c>
    </row>
    <row r="12" spans="2:3" ht="15.5" x14ac:dyDescent="0.35">
      <c r="B12" s="104"/>
      <c r="C12" s="66"/>
    </row>
    <row r="13" spans="2:3" s="71" customFormat="1" ht="18.75" customHeight="1" x14ac:dyDescent="0.45">
      <c r="B13" s="104">
        <f>+B10+1</f>
        <v>3</v>
      </c>
      <c r="C13" s="105" t="s">
        <v>226</v>
      </c>
    </row>
    <row r="14" spans="2:3" ht="25" x14ac:dyDescent="0.35">
      <c r="B14" s="104"/>
      <c r="C14" s="72" t="s">
        <v>234</v>
      </c>
    </row>
    <row r="15" spans="2:3" ht="15.5" x14ac:dyDescent="0.35">
      <c r="B15" s="104"/>
      <c r="C15" s="72"/>
    </row>
    <row r="16" spans="2:3" s="71" customFormat="1" ht="18.5" x14ac:dyDescent="0.45">
      <c r="B16" s="104">
        <f>+B13+1</f>
        <v>4</v>
      </c>
      <c r="C16" s="105" t="s">
        <v>227</v>
      </c>
    </row>
    <row r="17" spans="2:3" ht="25" x14ac:dyDescent="0.35">
      <c r="B17" s="104"/>
      <c r="C17" s="72" t="s">
        <v>230</v>
      </c>
    </row>
    <row r="18" spans="2:3" ht="12.75" customHeight="1" x14ac:dyDescent="0.35">
      <c r="B18" s="104"/>
      <c r="C18" s="72"/>
    </row>
    <row r="19" spans="2:3" ht="12.75" customHeight="1" x14ac:dyDescent="0.45">
      <c r="B19" s="104">
        <v>5</v>
      </c>
      <c r="C19" s="105" t="s">
        <v>203</v>
      </c>
    </row>
    <row r="20" spans="2:3" ht="19.5" customHeight="1" x14ac:dyDescent="0.35">
      <c r="B20" s="104"/>
      <c r="C20" s="72" t="s">
        <v>231</v>
      </c>
    </row>
    <row r="21" spans="2:3" ht="12.75" customHeight="1" x14ac:dyDescent="0.35">
      <c r="B21" s="104"/>
      <c r="C21" s="72"/>
    </row>
    <row r="22" spans="2:3" ht="18.5" x14ac:dyDescent="0.45">
      <c r="B22" s="104">
        <f>B19+1</f>
        <v>6</v>
      </c>
      <c r="C22" s="105" t="s">
        <v>204</v>
      </c>
    </row>
    <row r="23" spans="2:3" ht="15.5" x14ac:dyDescent="0.35">
      <c r="B23" s="104"/>
      <c r="C23" s="77" t="s">
        <v>232</v>
      </c>
    </row>
    <row r="24" spans="2:3" ht="15.5" x14ac:dyDescent="0.35">
      <c r="B24" s="104"/>
      <c r="C24" s="72"/>
    </row>
    <row r="25" spans="2:3" ht="18.5" x14ac:dyDescent="0.45">
      <c r="B25" s="104">
        <f>+B22+1</f>
        <v>7</v>
      </c>
      <c r="C25" s="105" t="s">
        <v>205</v>
      </c>
    </row>
    <row r="26" spans="2:3" ht="25" x14ac:dyDescent="0.25">
      <c r="B26" s="69"/>
      <c r="C26" s="72" t="s">
        <v>233</v>
      </c>
    </row>
    <row r="27" spans="2:3" ht="15.5" x14ac:dyDescent="0.35">
      <c r="B27" s="104"/>
      <c r="C27" s="72"/>
    </row>
  </sheetData>
  <pageMargins left="0.70866141732283472" right="0.70866141732283472" top="0.74803149606299213" bottom="0.74803149606299213" header="0.31496062992125984" footer="0.31496062992125984"/>
  <pageSetup paperSize="8" scale="95" orientation="portrait" r:id="rId1"/>
  <headerFooter>
    <oddHeader>&amp;F</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B80C-A528-4F25-9800-7CC164572DBF}">
  <sheetPr codeName="Sheet4">
    <tabColor theme="4"/>
    <pageSetUpPr fitToPage="1"/>
  </sheetPr>
  <dimension ref="B1:AB31"/>
  <sheetViews>
    <sheetView zoomScale="60" zoomScaleNormal="60" workbookViewId="0">
      <pane xSplit="4" ySplit="6" topLeftCell="E7" activePane="bottomRight" state="frozen"/>
      <selection pane="topRight" activeCell="E1" sqref="E1"/>
      <selection pane="bottomLeft" activeCell="A4" sqref="A4"/>
      <selection pane="bottomRight" activeCell="AC9" sqref="AC9"/>
    </sheetView>
  </sheetViews>
  <sheetFormatPr defaultColWidth="9.1796875" defaultRowHeight="14" outlineLevelRow="1" outlineLevelCol="1" x14ac:dyDescent="0.3"/>
  <cols>
    <col min="1" max="1" width="4.26953125" style="3" customWidth="1"/>
    <col min="2" max="2" width="26.1796875" style="3" customWidth="1"/>
    <col min="3" max="3" width="70.26953125" style="4" customWidth="1"/>
    <col min="4" max="4" width="24" style="4" customWidth="1"/>
    <col min="5" max="8" width="12.1796875" style="4" customWidth="1"/>
    <col min="9" max="9" width="12.1796875" style="6" customWidth="1"/>
    <col min="10" max="10" width="17.1796875" style="6" customWidth="1"/>
    <col min="11" max="15" width="12.1796875" style="6" customWidth="1" outlineLevel="1"/>
    <col min="16" max="22" width="12.1796875" style="6" customWidth="1"/>
    <col min="23" max="28" width="12.1796875" style="3" customWidth="1"/>
    <col min="29" max="16384" width="9.1796875" style="3"/>
  </cols>
  <sheetData>
    <row r="1" spans="2:28" ht="27" customHeight="1" x14ac:dyDescent="0.4">
      <c r="B1" s="146" t="s">
        <v>156</v>
      </c>
    </row>
    <row r="2" spans="2:28" ht="35.25" customHeight="1" x14ac:dyDescent="0.3">
      <c r="B2" s="73" t="s">
        <v>153</v>
      </c>
      <c r="C2" s="73"/>
      <c r="D2" s="73"/>
      <c r="E2" s="73"/>
      <c r="F2" s="73"/>
      <c r="G2" s="73"/>
      <c r="H2" s="73"/>
      <c r="I2" s="73"/>
      <c r="J2" s="73"/>
      <c r="K2" s="73"/>
      <c r="L2" s="73"/>
      <c r="M2" s="73"/>
      <c r="N2" s="73"/>
      <c r="O2" s="73"/>
      <c r="P2" s="73"/>
      <c r="Q2" s="73"/>
      <c r="R2" s="73"/>
      <c r="S2" s="73"/>
      <c r="T2" s="73"/>
      <c r="U2" s="73"/>
      <c r="V2" s="73"/>
      <c r="W2" s="73"/>
      <c r="X2" s="73"/>
      <c r="Y2" s="73"/>
      <c r="Z2" s="73"/>
      <c r="AA2" s="73"/>
      <c r="AB2" s="73"/>
    </row>
    <row r="3" spans="2:28" s="2" customFormat="1" ht="85.5" customHeight="1" x14ac:dyDescent="0.35">
      <c r="B3" s="183" t="s">
        <v>235</v>
      </c>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row>
    <row r="4" spans="2:28" s="2" customFormat="1" ht="14.25" customHeight="1" x14ac:dyDescent="0.35">
      <c r="B4" s="143"/>
      <c r="C4" s="144"/>
      <c r="D4" s="144"/>
      <c r="E4" s="144"/>
      <c r="F4" s="144"/>
      <c r="G4" s="144"/>
      <c r="H4" s="144"/>
      <c r="I4" s="142"/>
      <c r="J4" s="142"/>
      <c r="K4" s="142"/>
      <c r="L4" s="142"/>
      <c r="M4" s="142"/>
      <c r="N4" s="142"/>
      <c r="O4" s="142"/>
      <c r="P4" s="142"/>
      <c r="Q4" s="142"/>
      <c r="R4" s="142"/>
      <c r="S4" s="142"/>
      <c r="T4" s="142"/>
      <c r="U4" s="142"/>
      <c r="V4" s="142"/>
      <c r="W4" s="142"/>
      <c r="X4" s="142"/>
      <c r="Y4" s="142"/>
      <c r="Z4" s="142"/>
      <c r="AA4" s="142"/>
      <c r="AB4" s="142"/>
    </row>
    <row r="5" spans="2:28" ht="37.5" customHeight="1" x14ac:dyDescent="0.3">
      <c r="B5" s="55" t="s">
        <v>244</v>
      </c>
      <c r="C5" s="55"/>
      <c r="D5" s="56"/>
      <c r="E5" s="191" t="s">
        <v>6</v>
      </c>
      <c r="F5" s="192"/>
      <c r="G5" s="192"/>
      <c r="H5" s="192"/>
      <c r="I5" s="192"/>
      <c r="J5" s="193"/>
      <c r="K5" s="181" t="s">
        <v>7</v>
      </c>
      <c r="L5" s="181"/>
      <c r="M5" s="181"/>
      <c r="N5" s="181"/>
      <c r="O5" s="181"/>
      <c r="P5" s="181"/>
      <c r="Q5" s="181" t="s">
        <v>8</v>
      </c>
      <c r="R5" s="181"/>
      <c r="S5" s="181"/>
      <c r="T5" s="181"/>
      <c r="U5" s="181"/>
      <c r="V5" s="182"/>
      <c r="W5" s="181" t="s">
        <v>9</v>
      </c>
      <c r="X5" s="181"/>
      <c r="Y5" s="181"/>
      <c r="Z5" s="181"/>
      <c r="AA5" s="181"/>
      <c r="AB5" s="182"/>
    </row>
    <row r="6" spans="2:28" s="54" customFormat="1" ht="39" customHeight="1" x14ac:dyDescent="0.35">
      <c r="B6" s="50" t="s">
        <v>131</v>
      </c>
      <c r="C6" s="50"/>
      <c r="D6" s="57"/>
      <c r="E6" s="57" t="s">
        <v>15</v>
      </c>
      <c r="F6" s="57" t="s">
        <v>16</v>
      </c>
      <c r="G6" s="57" t="s">
        <v>223</v>
      </c>
      <c r="H6" s="57" t="s">
        <v>17</v>
      </c>
      <c r="I6" s="51" t="s">
        <v>18</v>
      </c>
      <c r="J6" s="52" t="s">
        <v>25</v>
      </c>
      <c r="K6" s="51" t="s">
        <v>20</v>
      </c>
      <c r="L6" s="51" t="s">
        <v>21</v>
      </c>
      <c r="M6" s="51" t="s">
        <v>22</v>
      </c>
      <c r="N6" s="51" t="s">
        <v>23</v>
      </c>
      <c r="O6" s="51" t="s">
        <v>24</v>
      </c>
      <c r="P6" s="52" t="s">
        <v>25</v>
      </c>
      <c r="Q6" s="51" t="s">
        <v>26</v>
      </c>
      <c r="R6" s="51" t="s">
        <v>27</v>
      </c>
      <c r="S6" s="51" t="s">
        <v>28</v>
      </c>
      <c r="T6" s="51" t="s">
        <v>29</v>
      </c>
      <c r="U6" s="51" t="s">
        <v>30</v>
      </c>
      <c r="V6" s="53" t="s">
        <v>31</v>
      </c>
      <c r="W6" s="51" t="s">
        <v>32</v>
      </c>
      <c r="X6" s="51" t="s">
        <v>33</v>
      </c>
      <c r="Y6" s="51" t="s">
        <v>34</v>
      </c>
      <c r="Z6" s="51" t="s">
        <v>35</v>
      </c>
      <c r="AA6" s="51" t="s">
        <v>36</v>
      </c>
      <c r="AB6" s="53" t="s">
        <v>37</v>
      </c>
    </row>
    <row r="7" spans="2:28" ht="26.25" customHeight="1" x14ac:dyDescent="0.3">
      <c r="B7" s="179" t="s">
        <v>3</v>
      </c>
      <c r="C7" s="58" t="s">
        <v>211</v>
      </c>
      <c r="D7" s="58"/>
      <c r="E7" s="30">
        <f>SUM('2. Operating expenditure'!E5:E11)</f>
        <v>177747841.45240012</v>
      </c>
      <c r="F7" s="30">
        <f>SUM('2. Operating expenditure'!F5:F11)</f>
        <v>173215550.58340999</v>
      </c>
      <c r="G7" s="30">
        <f>SUM('2. Operating expenditure'!G5:G11)</f>
        <v>206006411.95745999</v>
      </c>
      <c r="H7" s="30">
        <f>SUM('2. Operating expenditure'!H5:H11)</f>
        <v>209102942.01959395</v>
      </c>
      <c r="I7" s="30">
        <f>SUM('2. Operating expenditure'!I5:I11)</f>
        <v>227653896.84805197</v>
      </c>
      <c r="J7" s="35">
        <f t="shared" ref="J7:J9" si="0">SUM(E7:I7)</f>
        <v>993726642.86091614</v>
      </c>
      <c r="K7" s="30">
        <f>SUM('2. Operating expenditure'!J5:J11)</f>
        <v>240247646.51281607</v>
      </c>
      <c r="L7" s="30">
        <f>SUM('2. Operating expenditure'!K5:K11)</f>
        <v>241585465.7540471</v>
      </c>
      <c r="M7" s="30">
        <f>SUM('2. Operating expenditure'!L5:L11)</f>
        <v>251749942.9690187</v>
      </c>
      <c r="N7" s="30">
        <f>SUM('2. Operating expenditure'!M5:M11)</f>
        <v>247126466.61898613</v>
      </c>
      <c r="O7" s="30">
        <f>SUM('2. Operating expenditure'!N5:N11)</f>
        <v>239029811.58296737</v>
      </c>
      <c r="P7" s="35">
        <f t="shared" ref="P7:P9" si="1">SUM(K7:O7)</f>
        <v>1219739333.4378352</v>
      </c>
      <c r="Q7" s="30">
        <f>SUM('2. Operating expenditure'!O5:O11)</f>
        <v>235984450.26875204</v>
      </c>
      <c r="R7" s="30">
        <f>SUM('2. Operating expenditure'!P5:P11)</f>
        <v>234238844.71242514</v>
      </c>
      <c r="S7" s="30">
        <f>SUM('2. Operating expenditure'!Q5:Q11)</f>
        <v>239709710.46787468</v>
      </c>
      <c r="T7" s="30">
        <f>SUM('2. Operating expenditure'!R5:R11)</f>
        <v>239734235.53248727</v>
      </c>
      <c r="U7" s="30">
        <f>SUM('2. Operating expenditure'!S5:S11)</f>
        <v>235448385.69361562</v>
      </c>
      <c r="V7" s="37">
        <f t="shared" ref="V7:V9" si="2">SUM(Q7:U7)</f>
        <v>1185115626.6751547</v>
      </c>
      <c r="W7" s="30">
        <f>SUM('2. Operating expenditure'!T5:T11)</f>
        <v>237979859.8394686</v>
      </c>
      <c r="X7" s="30">
        <f>SUM('2. Operating expenditure'!U5:U11)</f>
        <v>237979856.63533464</v>
      </c>
      <c r="Y7" s="30">
        <f>SUM('2. Operating expenditure'!V5:V11)</f>
        <v>239530658.53016722</v>
      </c>
      <c r="Z7" s="30">
        <f>SUM('2. Operating expenditure'!W5:W11)</f>
        <v>238949103.94794318</v>
      </c>
      <c r="AA7" s="30">
        <f>SUM('2. Operating expenditure'!X5:X11)</f>
        <v>237979859.8394686</v>
      </c>
      <c r="AB7" s="37">
        <f t="shared" ref="AB7:AB9" si="3">SUM(W7:AA7)</f>
        <v>1192419338.7923822</v>
      </c>
    </row>
    <row r="8" spans="2:28" ht="26.25" customHeight="1" outlineLevel="1" x14ac:dyDescent="0.3">
      <c r="B8" s="180"/>
      <c r="C8" s="58" t="s">
        <v>212</v>
      </c>
      <c r="D8" s="58"/>
      <c r="E8" s="30">
        <f>SUM('2. Operating expenditure'!E12:E15)</f>
        <v>91623779.374567002</v>
      </c>
      <c r="F8" s="30">
        <f>SUM('2. Operating expenditure'!F12:F15)</f>
        <v>105762873.15656297</v>
      </c>
      <c r="G8" s="30">
        <f>SUM('2. Operating expenditure'!G12:G15)</f>
        <v>122595804.48838599</v>
      </c>
      <c r="H8" s="30">
        <f>SUM('2. Operating expenditure'!H12:H15)</f>
        <v>135607940.19469303</v>
      </c>
      <c r="I8" s="30">
        <f>SUM('2. Operating expenditure'!I12:I15)</f>
        <v>146768214.01219803</v>
      </c>
      <c r="J8" s="35">
        <f t="shared" si="0"/>
        <v>602358611.22640705</v>
      </c>
      <c r="K8" s="30">
        <f>SUM('2. Operating expenditure'!J12:J15)</f>
        <v>168059940.68525803</v>
      </c>
      <c r="L8" s="30">
        <f>SUM('2. Operating expenditure'!K12:K15)</f>
        <v>171718838.51021081</v>
      </c>
      <c r="M8" s="30">
        <f>SUM('2. Operating expenditure'!L12:L15)</f>
        <v>174558240.8025524</v>
      </c>
      <c r="N8" s="30">
        <f>SUM('2. Operating expenditure'!M12:M15)</f>
        <v>176830331.8275103</v>
      </c>
      <c r="O8" s="30">
        <f>SUM('2. Operating expenditure'!N12:N15)</f>
        <v>168289053.83080471</v>
      </c>
      <c r="P8" s="35">
        <f t="shared" si="1"/>
        <v>859456405.65633619</v>
      </c>
      <c r="Q8" s="30">
        <f>SUM('2. Operating expenditure'!O12:O15)</f>
        <v>169881470.89788878</v>
      </c>
      <c r="R8" s="30">
        <f>SUM('2. Operating expenditure'!P12:P15)</f>
        <v>172189433.27083975</v>
      </c>
      <c r="S8" s="30">
        <f>SUM('2. Operating expenditure'!Q12:Q15)</f>
        <v>175826952.86671805</v>
      </c>
      <c r="T8" s="30">
        <f>SUM('2. Operating expenditure'!R12:R15)</f>
        <v>177591802.02334899</v>
      </c>
      <c r="U8" s="30">
        <f>SUM('2. Operating expenditure'!S12:S15)</f>
        <v>180305724.47943178</v>
      </c>
      <c r="V8" s="37">
        <f t="shared" si="2"/>
        <v>875795383.53822732</v>
      </c>
      <c r="W8" s="30">
        <f>SUM('2. Operating expenditure'!T12:T15)</f>
        <v>177975327.68880528</v>
      </c>
      <c r="X8" s="30">
        <f>SUM('2. Operating expenditure'!U12:U15)</f>
        <v>177975327.68880528</v>
      </c>
      <c r="Y8" s="30">
        <f>SUM('2. Operating expenditure'!V12:V15)</f>
        <v>177975327.68880528</v>
      </c>
      <c r="Z8" s="30">
        <f>SUM('2. Operating expenditure'!W12:W15)</f>
        <v>177975327.68880528</v>
      </c>
      <c r="AA8" s="30">
        <f>SUM('2. Operating expenditure'!X12:X15)</f>
        <v>177975327.68880528</v>
      </c>
      <c r="AB8" s="37">
        <f t="shared" si="3"/>
        <v>889876638.44402647</v>
      </c>
    </row>
    <row r="9" spans="2:28" s="8" customFormat="1" ht="26.25" customHeight="1" x14ac:dyDescent="0.35">
      <c r="B9" s="180"/>
      <c r="C9" s="31" t="s">
        <v>213</v>
      </c>
      <c r="D9" s="59"/>
      <c r="E9" s="32">
        <f t="shared" ref="E9:H9" si="4">SUM(E7:E8)</f>
        <v>269371620.82696712</v>
      </c>
      <c r="F9" s="32">
        <f t="shared" si="4"/>
        <v>278978423.73997295</v>
      </c>
      <c r="G9" s="32">
        <f t="shared" si="4"/>
        <v>328602216.44584596</v>
      </c>
      <c r="H9" s="32">
        <f t="shared" si="4"/>
        <v>344710882.21428698</v>
      </c>
      <c r="I9" s="32">
        <f>SUM(I7:I8)</f>
        <v>374422110.86025</v>
      </c>
      <c r="J9" s="32">
        <f t="shared" si="0"/>
        <v>1596085254.087323</v>
      </c>
      <c r="K9" s="32">
        <f>SUM(K7:K8)</f>
        <v>408307587.1980741</v>
      </c>
      <c r="L9" s="32">
        <f>SUM(L7:L8)</f>
        <v>413304304.26425791</v>
      </c>
      <c r="M9" s="32">
        <f>SUM(M7:M8)</f>
        <v>426308183.7715711</v>
      </c>
      <c r="N9" s="32">
        <f>SUM(N7:N8)</f>
        <v>423956798.44649643</v>
      </c>
      <c r="O9" s="32">
        <f>SUM(O7:O8)</f>
        <v>407318865.41377211</v>
      </c>
      <c r="P9" s="32">
        <f t="shared" si="1"/>
        <v>2079195739.0941718</v>
      </c>
      <c r="Q9" s="32">
        <f>SUM(Q7:Q8)</f>
        <v>405865921.16664082</v>
      </c>
      <c r="R9" s="32">
        <f>SUM(R7:R8)</f>
        <v>406428277.98326492</v>
      </c>
      <c r="S9" s="32">
        <f>SUM(S7:S8)</f>
        <v>415536663.3345927</v>
      </c>
      <c r="T9" s="32">
        <f>SUM(T7:T8)</f>
        <v>417326037.55583626</v>
      </c>
      <c r="U9" s="32">
        <f>SUM(U7:U8)</f>
        <v>415754110.17304742</v>
      </c>
      <c r="V9" s="33">
        <f t="shared" si="2"/>
        <v>2060911010.2133822</v>
      </c>
      <c r="W9" s="32">
        <f>SUM(W7:W8)</f>
        <v>415955187.52827388</v>
      </c>
      <c r="X9" s="32">
        <f>SUM(X7:X8)</f>
        <v>415955184.32413995</v>
      </c>
      <c r="Y9" s="32">
        <f>SUM(Y7:Y8)</f>
        <v>417505986.2189725</v>
      </c>
      <c r="Z9" s="32">
        <f>SUM(Z7:Z8)</f>
        <v>416924431.63674843</v>
      </c>
      <c r="AA9" s="32">
        <f>SUM(AA7:AA8)</f>
        <v>415955187.52827388</v>
      </c>
      <c r="AB9" s="33">
        <f t="shared" si="3"/>
        <v>2082295977.2364085</v>
      </c>
    </row>
    <row r="10" spans="2:28" s="54" customFormat="1" ht="22.5" customHeight="1" x14ac:dyDescent="0.35">
      <c r="B10" s="140"/>
      <c r="C10"/>
      <c r="D10"/>
      <c r="E10"/>
      <c r="F10"/>
      <c r="G10"/>
      <c r="H10"/>
      <c r="I10"/>
      <c r="J10"/>
      <c r="K10"/>
      <c r="L10"/>
      <c r="M10"/>
      <c r="N10"/>
      <c r="O10"/>
      <c r="P10"/>
      <c r="Q10"/>
      <c r="R10"/>
      <c r="S10"/>
      <c r="T10"/>
      <c r="U10"/>
      <c r="V10"/>
      <c r="W10"/>
      <c r="X10"/>
      <c r="Y10"/>
      <c r="Z10"/>
      <c r="AA10"/>
      <c r="AB10"/>
    </row>
    <row r="11" spans="2:28" customFormat="1" ht="27.75" customHeight="1" x14ac:dyDescent="0.35">
      <c r="B11" s="84" t="s">
        <v>214</v>
      </c>
      <c r="C11" s="7"/>
      <c r="D11" s="7"/>
      <c r="E11" s="7"/>
      <c r="F11" s="7"/>
      <c r="G11" s="7"/>
      <c r="H11" s="7"/>
      <c r="I11" s="19"/>
      <c r="J11" s="19"/>
      <c r="K11" s="19"/>
      <c r="L11" s="19"/>
      <c r="M11" s="19"/>
      <c r="N11" s="19"/>
      <c r="O11" s="19"/>
      <c r="P11" s="19"/>
      <c r="Q11" s="19"/>
      <c r="R11" s="19"/>
      <c r="S11" s="19"/>
      <c r="T11" s="19"/>
      <c r="U11" s="19"/>
      <c r="V11" s="19"/>
      <c r="W11" s="19"/>
      <c r="X11" s="19"/>
      <c r="Y11" s="19"/>
      <c r="Z11" s="19"/>
      <c r="AA11" s="19"/>
      <c r="AB11" s="19"/>
    </row>
    <row r="12" spans="2:28" customFormat="1" ht="27.75" customHeight="1" x14ac:dyDescent="0.35">
      <c r="B12" s="185" t="s">
        <v>54</v>
      </c>
      <c r="C12" s="58" t="s">
        <v>76</v>
      </c>
      <c r="D12" s="58"/>
      <c r="E12" s="30">
        <f>+'3. Base capital expenditure'!E28</f>
        <v>92511157.638234675</v>
      </c>
      <c r="F12" s="30">
        <f>+'3. Base capital expenditure'!F28</f>
        <v>58023203.48526758</v>
      </c>
      <c r="G12" s="30">
        <f>+'3. Base capital expenditure'!G28</f>
        <v>58573469.626426131</v>
      </c>
      <c r="H12" s="30">
        <f>+'3. Base capital expenditure'!H28</f>
        <v>61931674.958675161</v>
      </c>
      <c r="I12" s="30">
        <f>+'3. Base capital expenditure'!I28</f>
        <v>100633845.68359089</v>
      </c>
      <c r="J12" s="35">
        <f>SUM(E12:I12)</f>
        <v>371673351.39219445</v>
      </c>
      <c r="K12" s="30">
        <f>+'3. Base capital expenditure'!J28</f>
        <v>108009471.9856732</v>
      </c>
      <c r="L12" s="30">
        <f>+'3. Base capital expenditure'!K28</f>
        <v>109364169.39331234</v>
      </c>
      <c r="M12" s="30">
        <f>+'3. Base capital expenditure'!L28</f>
        <v>123930693.03939165</v>
      </c>
      <c r="N12" s="30">
        <f>+'3. Base capital expenditure'!M28</f>
        <v>138795574.36948487</v>
      </c>
      <c r="O12" s="30">
        <f>+'3. Base capital expenditure'!N28</f>
        <v>86237320.942494363</v>
      </c>
      <c r="P12" s="35">
        <f>SUM(K12:O12)</f>
        <v>566337229.73035645</v>
      </c>
      <c r="Q12" s="30">
        <f>+'3. Base capital expenditure'!O28</f>
        <v>100875773.09990029</v>
      </c>
      <c r="R12" s="30">
        <f>+'3. Base capital expenditure'!P28</f>
        <v>167657941.76968005</v>
      </c>
      <c r="S12" s="30">
        <f>+'3. Base capital expenditure'!Q28</f>
        <v>137328075.64932546</v>
      </c>
      <c r="T12" s="30">
        <f>+'3. Base capital expenditure'!R28</f>
        <v>131174308.3697758</v>
      </c>
      <c r="U12" s="30">
        <f>+'3. Base capital expenditure'!S28</f>
        <v>83926932.577020779</v>
      </c>
      <c r="V12" s="35">
        <f>SUM(Q12:U12)</f>
        <v>620963031.4657023</v>
      </c>
      <c r="W12" s="30">
        <f>+'3. Base capital expenditure'!T28</f>
        <v>101594848.67903958</v>
      </c>
      <c r="X12" s="30">
        <f>+'3. Base capital expenditure'!U28</f>
        <v>144252510.39203942</v>
      </c>
      <c r="Y12" s="30">
        <f>+'3. Base capital expenditure'!V28</f>
        <v>131892999.57339746</v>
      </c>
      <c r="Z12" s="30">
        <f>+'3. Base capital expenditure'!W28</f>
        <v>129437260.41597876</v>
      </c>
      <c r="AA12" s="30">
        <f>+'3. Base capital expenditure'!X28</f>
        <v>111867668.42309575</v>
      </c>
      <c r="AB12" s="35">
        <f>SUM(W12:AA12)</f>
        <v>619045287.48355091</v>
      </c>
    </row>
    <row r="13" spans="2:28" customFormat="1" ht="27.75" customHeight="1" x14ac:dyDescent="0.35">
      <c r="B13" s="186"/>
      <c r="C13" s="58" t="s">
        <v>56</v>
      </c>
      <c r="D13" s="58"/>
      <c r="E13" s="30">
        <f>+'3. Base capital expenditure'!E29</f>
        <v>8839137.541991299</v>
      </c>
      <c r="F13" s="30">
        <f>+'3. Base capital expenditure'!F29</f>
        <v>8959974.4200546257</v>
      </c>
      <c r="G13" s="30">
        <f>+'3. Base capital expenditure'!G29</f>
        <v>11128161.676772896</v>
      </c>
      <c r="H13" s="30">
        <f>+'3. Base capital expenditure'!H29</f>
        <v>29733172.343258705</v>
      </c>
      <c r="I13" s="30">
        <f>+'3. Base capital expenditure'!I29</f>
        <v>49820486.521166615</v>
      </c>
      <c r="J13" s="35">
        <f t="shared" ref="J13:J20" si="5">SUM(E13:I13)</f>
        <v>108480932.50324413</v>
      </c>
      <c r="K13" s="30">
        <f>+'3. Base capital expenditure'!J29</f>
        <v>31533512.184374183</v>
      </c>
      <c r="L13" s="30">
        <f>+'3. Base capital expenditure'!K29</f>
        <v>23893533.869791016</v>
      </c>
      <c r="M13" s="30">
        <f>+'3. Base capital expenditure'!L29</f>
        <v>15248810.083800877</v>
      </c>
      <c r="N13" s="30">
        <f>+'3. Base capital expenditure'!M29</f>
        <v>12859610.511201831</v>
      </c>
      <c r="O13" s="30">
        <f>+'3. Base capital expenditure'!N29</f>
        <v>11464088.01290766</v>
      </c>
      <c r="P13" s="35">
        <f t="shared" ref="P13:P20" si="6">SUM(K13:O13)</f>
        <v>94999554.662075564</v>
      </c>
      <c r="Q13" s="30">
        <f>+'3. Base capital expenditure'!O29</f>
        <v>9330228.4110760167</v>
      </c>
      <c r="R13" s="30">
        <f>+'3. Base capital expenditure'!P29</f>
        <v>10053077.918701284</v>
      </c>
      <c r="S13" s="30">
        <f>+'3. Base capital expenditure'!Q29</f>
        <v>12166190.726942152</v>
      </c>
      <c r="T13" s="30">
        <f>+'3. Base capital expenditure'!R29</f>
        <v>10201207.522488441</v>
      </c>
      <c r="U13" s="30">
        <f>+'3. Base capital expenditure'!S29</f>
        <v>12504715.887703745</v>
      </c>
      <c r="V13" s="35">
        <f t="shared" ref="V13:V20" si="7">SUM(Q13:U13)</f>
        <v>54255420.466911644</v>
      </c>
      <c r="W13" s="30">
        <f>+'3. Base capital expenditure'!T29</f>
        <v>12412396.473612929</v>
      </c>
      <c r="X13" s="30">
        <f>+'3. Base capital expenditure'!U29</f>
        <v>10396896.235519847</v>
      </c>
      <c r="Y13" s="30">
        <f>+'3. Base capital expenditure'!V29</f>
        <v>9787575.6154551283</v>
      </c>
      <c r="Z13" s="30">
        <f>+'3. Base capital expenditure'!W29</f>
        <v>9399349.3461798131</v>
      </c>
      <c r="AA13" s="30">
        <f>+'3. Base capital expenditure'!X29</f>
        <v>9170826.7059941199</v>
      </c>
      <c r="AB13" s="35">
        <f t="shared" ref="AB13:AB20" si="8">SUM(W13:AA13)</f>
        <v>51167044.376761839</v>
      </c>
    </row>
    <row r="14" spans="2:28" customFormat="1" ht="27.75" customHeight="1" x14ac:dyDescent="0.35">
      <c r="B14" s="186"/>
      <c r="C14" s="58" t="s">
        <v>57</v>
      </c>
      <c r="D14" s="58"/>
      <c r="E14" s="30">
        <f>+'3. Base capital expenditure'!E30</f>
        <v>98717591.774085522</v>
      </c>
      <c r="F14" s="30">
        <f>+'3. Base capital expenditure'!F30</f>
        <v>88132884.036668479</v>
      </c>
      <c r="G14" s="30">
        <f>+'3. Base capital expenditure'!G30</f>
        <v>98133949.682016715</v>
      </c>
      <c r="H14" s="30">
        <f>+'3. Base capital expenditure'!H30</f>
        <v>129247102.69501819</v>
      </c>
      <c r="I14" s="30">
        <f>+'3. Base capital expenditure'!I30</f>
        <v>136681637.01152205</v>
      </c>
      <c r="J14" s="35">
        <f t="shared" si="5"/>
        <v>550913165.19931102</v>
      </c>
      <c r="K14" s="30">
        <f>+'3. Base capital expenditure'!J30</f>
        <v>153790609.65522277</v>
      </c>
      <c r="L14" s="30">
        <f>+'3. Base capital expenditure'!K30</f>
        <v>148820093.68350682</v>
      </c>
      <c r="M14" s="30">
        <f>+'3. Base capital expenditure'!L30</f>
        <v>160806886.99872902</v>
      </c>
      <c r="N14" s="30">
        <f>+'3. Base capital expenditure'!M30</f>
        <v>161957615.57681054</v>
      </c>
      <c r="O14" s="30">
        <f>+'3. Base capital expenditure'!N30</f>
        <v>146774832.32687661</v>
      </c>
      <c r="P14" s="35">
        <f t="shared" si="6"/>
        <v>772150038.24114585</v>
      </c>
      <c r="Q14" s="30">
        <f>+'3. Base capital expenditure'!O30</f>
        <v>164977076.38559157</v>
      </c>
      <c r="R14" s="30">
        <f>+'3. Base capital expenditure'!P30</f>
        <v>166076114.37799841</v>
      </c>
      <c r="S14" s="30">
        <f>+'3. Base capital expenditure'!Q30</f>
        <v>176505263.59179106</v>
      </c>
      <c r="T14" s="30">
        <f>+'3. Base capital expenditure'!R30</f>
        <v>184845740.2067278</v>
      </c>
      <c r="U14" s="30">
        <f>+'3. Base capital expenditure'!S30</f>
        <v>210372092.10750526</v>
      </c>
      <c r="V14" s="35">
        <f t="shared" si="7"/>
        <v>902776286.66961408</v>
      </c>
      <c r="W14" s="30">
        <f>+'3. Base capital expenditure'!T30</f>
        <v>203622584.52086362</v>
      </c>
      <c r="X14" s="30">
        <f>+'3. Base capital expenditure'!U30</f>
        <v>200273006.60787204</v>
      </c>
      <c r="Y14" s="30">
        <f>+'3. Base capital expenditure'!V30</f>
        <v>207766837.88129431</v>
      </c>
      <c r="Z14" s="30">
        <f>+'3. Base capital expenditure'!W30</f>
        <v>207584141.96982801</v>
      </c>
      <c r="AA14" s="30">
        <f>+'3. Base capital expenditure'!X30</f>
        <v>207855777.07859108</v>
      </c>
      <c r="AB14" s="35">
        <f t="shared" si="8"/>
        <v>1027102348.0584491</v>
      </c>
    </row>
    <row r="15" spans="2:28" customFormat="1" ht="27.75" customHeight="1" x14ac:dyDescent="0.35">
      <c r="B15" s="186"/>
      <c r="C15" s="58" t="s">
        <v>62</v>
      </c>
      <c r="D15" s="58"/>
      <c r="E15" s="30">
        <f>+'3. Base capital expenditure'!E31</f>
        <v>11045007.637547933</v>
      </c>
      <c r="F15" s="30">
        <f>+'3. Base capital expenditure'!F31</f>
        <v>4929564.9001908815</v>
      </c>
      <c r="G15" s="30">
        <f>+'3. Base capital expenditure'!G31</f>
        <v>19455160.694167644</v>
      </c>
      <c r="H15" s="30">
        <f>+'3. Base capital expenditure'!H31</f>
        <v>41942234.515373543</v>
      </c>
      <c r="I15" s="30">
        <f>+'3. Base capital expenditure'!I31</f>
        <v>31698824.588549152</v>
      </c>
      <c r="J15" s="35">
        <f t="shared" si="5"/>
        <v>109070792.33582915</v>
      </c>
      <c r="K15" s="30">
        <f>+'3. Base capital expenditure'!J31</f>
        <v>27054091.58502626</v>
      </c>
      <c r="L15" s="30">
        <f>+'3. Base capital expenditure'!K31</f>
        <v>40097971.2444304</v>
      </c>
      <c r="M15" s="30">
        <f>+'3. Base capital expenditure'!L31</f>
        <v>49243729.627920911</v>
      </c>
      <c r="N15" s="30">
        <f>+'3. Base capital expenditure'!M31</f>
        <v>36093101.153313205</v>
      </c>
      <c r="O15" s="30">
        <f>+'3. Base capital expenditure'!N31</f>
        <v>18117508.181231312</v>
      </c>
      <c r="P15" s="35">
        <f t="shared" si="6"/>
        <v>170606401.79192209</v>
      </c>
      <c r="Q15" s="30">
        <f>+'3. Base capital expenditure'!O31</f>
        <v>38727278.756602913</v>
      </c>
      <c r="R15" s="30">
        <f>+'3. Base capital expenditure'!P31</f>
        <v>41257463.135472029</v>
      </c>
      <c r="S15" s="30">
        <f>+'3. Base capital expenditure'!Q31</f>
        <v>36896302.965616301</v>
      </c>
      <c r="T15" s="30">
        <f>+'3. Base capital expenditure'!R31</f>
        <v>26926135.977795389</v>
      </c>
      <c r="U15" s="30">
        <f>+'3. Base capital expenditure'!S31</f>
        <v>30024589.511440564</v>
      </c>
      <c r="V15" s="35">
        <f t="shared" si="7"/>
        <v>173831770.3469272</v>
      </c>
      <c r="W15" s="30">
        <f>+'3. Base capital expenditure'!T31</f>
        <v>13549788.107658125</v>
      </c>
      <c r="X15" s="30">
        <f>+'3. Base capital expenditure'!U31</f>
        <v>12122330.236709138</v>
      </c>
      <c r="Y15" s="30">
        <f>+'3. Base capital expenditure'!V31</f>
        <v>11919062.90841111</v>
      </c>
      <c r="Z15" s="30">
        <f>+'3. Base capital expenditure'!W31</f>
        <v>15719687.840864051</v>
      </c>
      <c r="AA15" s="30">
        <f>+'3. Base capital expenditure'!X31</f>
        <v>18893456.312112927</v>
      </c>
      <c r="AB15" s="35">
        <f t="shared" si="8"/>
        <v>72204325.405755356</v>
      </c>
    </row>
    <row r="16" spans="2:28" customFormat="1" ht="27.75" customHeight="1" x14ac:dyDescent="0.35">
      <c r="B16" s="187"/>
      <c r="C16" s="58" t="s">
        <v>65</v>
      </c>
      <c r="D16" s="58"/>
      <c r="E16" s="30">
        <f>+'3. Base capital expenditure'!E32</f>
        <v>57387466.566597573</v>
      </c>
      <c r="F16" s="30">
        <f>+'3. Base capital expenditure'!F32</f>
        <v>43222673.397425868</v>
      </c>
      <c r="G16" s="30">
        <f>+'3. Base capital expenditure'!G32</f>
        <v>47051389.774055265</v>
      </c>
      <c r="H16" s="30">
        <f>+'3. Base capital expenditure'!H32</f>
        <v>49740727.715655208</v>
      </c>
      <c r="I16" s="30">
        <f>+'3. Base capital expenditure'!I32</f>
        <v>43690852.626479171</v>
      </c>
      <c r="J16" s="35">
        <f t="shared" si="5"/>
        <v>241093110.0802131</v>
      </c>
      <c r="K16" s="30">
        <f>+'3. Base capital expenditure'!J32</f>
        <v>51918655.63128835</v>
      </c>
      <c r="L16" s="30">
        <f>+'3. Base capital expenditure'!K32</f>
        <v>76585219.714112863</v>
      </c>
      <c r="M16" s="30">
        <f>+'3. Base capital expenditure'!L32</f>
        <v>73214296.329896182</v>
      </c>
      <c r="N16" s="30">
        <f>+'3. Base capital expenditure'!M32</f>
        <v>57757895.230261944</v>
      </c>
      <c r="O16" s="30">
        <f>+'3. Base capital expenditure'!N32</f>
        <v>50263846.465170816</v>
      </c>
      <c r="P16" s="35">
        <f t="shared" si="6"/>
        <v>309739913.37073016</v>
      </c>
      <c r="Q16" s="30">
        <f>+'3. Base capital expenditure'!O32</f>
        <v>61027665.944640383</v>
      </c>
      <c r="R16" s="30">
        <f>+'3. Base capital expenditure'!P32</f>
        <v>61178016.516339205</v>
      </c>
      <c r="S16" s="30">
        <f>+'3. Base capital expenditure'!Q32</f>
        <v>54978278.298285156</v>
      </c>
      <c r="T16" s="30">
        <f>+'3. Base capital expenditure'!R32</f>
        <v>55184786.085102819</v>
      </c>
      <c r="U16" s="30">
        <f>+'3. Base capital expenditure'!S32</f>
        <v>46687651.469387859</v>
      </c>
      <c r="V16" s="35">
        <f t="shared" si="7"/>
        <v>279056398.31375539</v>
      </c>
      <c r="W16" s="30">
        <f>+'3. Base capital expenditure'!T32</f>
        <v>44212424.760309808</v>
      </c>
      <c r="X16" s="30">
        <f>+'3. Base capital expenditure'!U32</f>
        <v>74203800.104690045</v>
      </c>
      <c r="Y16" s="30">
        <f>+'3. Base capital expenditure'!V32</f>
        <v>30481163.624077208</v>
      </c>
      <c r="Z16" s="30">
        <f>+'3. Base capital expenditure'!W32</f>
        <v>26351707.395375445</v>
      </c>
      <c r="AA16" s="30">
        <f>+'3. Base capital expenditure'!X32</f>
        <v>44676424.342461407</v>
      </c>
      <c r="AB16" s="35">
        <f t="shared" si="8"/>
        <v>219925520.22691393</v>
      </c>
    </row>
    <row r="17" spans="2:28" customFormat="1" ht="27.75" customHeight="1" x14ac:dyDescent="0.35">
      <c r="B17" s="188" t="s">
        <v>78</v>
      </c>
      <c r="C17" s="58" t="s">
        <v>79</v>
      </c>
      <c r="D17" s="58"/>
      <c r="E17" s="30">
        <f>+'3. Base capital expenditure'!E34</f>
        <v>14187400.960831271</v>
      </c>
      <c r="F17" s="30">
        <f>+'3. Base capital expenditure'!F34</f>
        <v>14602587.77203727</v>
      </c>
      <c r="G17" s="30">
        <f>+'3. Base capital expenditure'!G34</f>
        <v>29515174.716787606</v>
      </c>
      <c r="H17" s="30">
        <f>+'3. Base capital expenditure'!H34</f>
        <v>37766661.661426671</v>
      </c>
      <c r="I17" s="30">
        <f>+'3. Base capital expenditure'!I34</f>
        <v>30278987.675134208</v>
      </c>
      <c r="J17" s="35">
        <f t="shared" si="5"/>
        <v>126350812.78621703</v>
      </c>
      <c r="K17" s="30">
        <f>+'3. Base capital expenditure'!J34</f>
        <v>16761467.841043334</v>
      </c>
      <c r="L17" s="30">
        <f>+'3. Base capital expenditure'!K34</f>
        <v>21536482.386772681</v>
      </c>
      <c r="M17" s="30">
        <f>+'3. Base capital expenditure'!L34</f>
        <v>27171924.133250289</v>
      </c>
      <c r="N17" s="30">
        <f>+'3. Base capital expenditure'!M34</f>
        <v>26597600.742191564</v>
      </c>
      <c r="O17" s="30">
        <f>+'3. Base capital expenditure'!N34</f>
        <v>21625382.896742146</v>
      </c>
      <c r="P17" s="35">
        <f t="shared" si="6"/>
        <v>113692858.00000001</v>
      </c>
      <c r="Q17" s="30">
        <f>+'3. Base capital expenditure'!O34</f>
        <v>41012938.512497567</v>
      </c>
      <c r="R17" s="30">
        <f>+'3. Base capital expenditure'!P34</f>
        <v>26332201.756698016</v>
      </c>
      <c r="S17" s="30">
        <f>+'3. Base capital expenditure'!Q34</f>
        <v>23377601.285842389</v>
      </c>
      <c r="T17" s="30">
        <f>+'3. Base capital expenditure'!R34</f>
        <v>23583176.666380659</v>
      </c>
      <c r="U17" s="30">
        <f>+'3. Base capital expenditure'!S34</f>
        <v>30970062.753344171</v>
      </c>
      <c r="V17" s="35">
        <f t="shared" si="7"/>
        <v>145275980.9747628</v>
      </c>
      <c r="W17" s="30">
        <f>+'3. Base capital expenditure'!T34</f>
        <v>37249819.9000808</v>
      </c>
      <c r="X17" s="30">
        <f>+'3. Base capital expenditure'!U34</f>
        <v>52964012.52689036</v>
      </c>
      <c r="Y17" s="30">
        <f>+'3. Base capital expenditure'!V34</f>
        <v>42480803.916484855</v>
      </c>
      <c r="Z17" s="30">
        <f>+'3. Base capital expenditure'!W34</f>
        <v>24159348.705035966</v>
      </c>
      <c r="AA17" s="30">
        <f>+'3. Base capital expenditure'!X34</f>
        <v>22977976.564564891</v>
      </c>
      <c r="AB17" s="35">
        <f t="shared" si="8"/>
        <v>179831961.61305687</v>
      </c>
    </row>
    <row r="18" spans="2:28" customFormat="1" ht="27.75" customHeight="1" x14ac:dyDescent="0.35">
      <c r="B18" s="189"/>
      <c r="C18" s="58" t="s">
        <v>70</v>
      </c>
      <c r="D18" s="58"/>
      <c r="E18" s="30">
        <f>+'3. Base capital expenditure'!E35</f>
        <v>0</v>
      </c>
      <c r="F18" s="30">
        <f>+'3. Base capital expenditure'!F35</f>
        <v>0</v>
      </c>
      <c r="G18" s="30">
        <f>+'3. Base capital expenditure'!G35</f>
        <v>0</v>
      </c>
      <c r="H18" s="30">
        <f>+'3. Base capital expenditure'!H35</f>
        <v>97361.907612901879</v>
      </c>
      <c r="I18" s="30">
        <f>+'3. Base capital expenditure'!I35</f>
        <v>2083454.2565134934</v>
      </c>
      <c r="J18" s="35">
        <f t="shared" si="5"/>
        <v>2180816.1641263952</v>
      </c>
      <c r="K18" s="30">
        <f>+'3. Base capital expenditure'!J35</f>
        <v>6997712.4190644212</v>
      </c>
      <c r="L18" s="30">
        <f>+'3. Base capital expenditure'!K35</f>
        <v>37585152.319099776</v>
      </c>
      <c r="M18" s="30">
        <f>+'3. Base capital expenditure'!L35</f>
        <v>31765630.893450391</v>
      </c>
      <c r="N18" s="30">
        <f>+'3. Base capital expenditure'!M35</f>
        <v>29796435.978428856</v>
      </c>
      <c r="O18" s="30">
        <f>+'3. Base capital expenditure'!N35</f>
        <v>21397007.987897817</v>
      </c>
      <c r="P18" s="35">
        <f t="shared" si="6"/>
        <v>127541939.59794126</v>
      </c>
      <c r="Q18" s="30">
        <f>+'3. Base capital expenditure'!O35</f>
        <v>38766004.906555727</v>
      </c>
      <c r="R18" s="30">
        <f>+'3. Base capital expenditure'!P35</f>
        <v>38950697.137036815</v>
      </c>
      <c r="S18" s="30">
        <f>+'3. Base capital expenditure'!Q35</f>
        <v>38912624.741710067</v>
      </c>
      <c r="T18" s="30">
        <f>+'3. Base capital expenditure'!R35</f>
        <v>38988392.639881119</v>
      </c>
      <c r="U18" s="30">
        <f>+'3. Base capital expenditure'!S35</f>
        <v>39034328.4883928</v>
      </c>
      <c r="V18" s="35">
        <f t="shared" si="7"/>
        <v>194652047.91357651</v>
      </c>
      <c r="W18" s="30">
        <f>+'3. Base capital expenditure'!T35</f>
        <v>38409874.240770347</v>
      </c>
      <c r="X18" s="30">
        <f>+'3. Base capital expenditure'!U35</f>
        <v>38485176.397246055</v>
      </c>
      <c r="Y18" s="30">
        <f>+'3. Base capital expenditure'!V35</f>
        <v>38566656.82987947</v>
      </c>
      <c r="Z18" s="30">
        <f>+'3. Base capital expenditure'!W35</f>
        <v>38650019.708110787</v>
      </c>
      <c r="AA18" s="30">
        <f>+'3. Base capital expenditure'!X35</f>
        <v>38705051.789264455</v>
      </c>
      <c r="AB18" s="35">
        <f t="shared" si="8"/>
        <v>192816778.96527112</v>
      </c>
    </row>
    <row r="19" spans="2:28" customFormat="1" ht="27.75" customHeight="1" x14ac:dyDescent="0.35">
      <c r="B19" s="189"/>
      <c r="C19" s="58" t="s">
        <v>4</v>
      </c>
      <c r="D19" s="58"/>
      <c r="E19" s="30">
        <f>+'3. Base capital expenditure'!E36</f>
        <v>36495252.638972014</v>
      </c>
      <c r="F19" s="30">
        <f>+'3. Base capital expenditure'!F36</f>
        <v>29730767.780687038</v>
      </c>
      <c r="G19" s="30">
        <f>+'3. Base capital expenditure'!G36</f>
        <v>22129717.465151604</v>
      </c>
      <c r="H19" s="30">
        <f>+'3. Base capital expenditure'!H36</f>
        <v>35372321.981449254</v>
      </c>
      <c r="I19" s="30">
        <f>+'3. Base capital expenditure'!I36</f>
        <v>47602461.189979464</v>
      </c>
      <c r="J19" s="35">
        <f t="shared" si="5"/>
        <v>171330521.05623937</v>
      </c>
      <c r="K19" s="30">
        <f>+'3. Base capital expenditure'!J36</f>
        <v>65538977.845551312</v>
      </c>
      <c r="L19" s="30">
        <f>+'3. Base capital expenditure'!K36</f>
        <v>79648438.434887409</v>
      </c>
      <c r="M19" s="30">
        <f>+'3. Base capital expenditure'!L36</f>
        <v>47940393.042174496</v>
      </c>
      <c r="N19" s="30">
        <f>+'3. Base capital expenditure'!M36</f>
        <v>15284766.024090275</v>
      </c>
      <c r="O19" s="30">
        <f>+'3. Base capital expenditure'!N36</f>
        <v>15284766.024090275</v>
      </c>
      <c r="P19" s="35">
        <f t="shared" si="6"/>
        <v>223697341.37079376</v>
      </c>
      <c r="Q19" s="30">
        <f>+'3. Base capital expenditure'!O36</f>
        <v>37564827.053086974</v>
      </c>
      <c r="R19" s="30">
        <f>+'3. Base capital expenditure'!P36</f>
        <v>41945919.240098402</v>
      </c>
      <c r="S19" s="30">
        <f>+'3. Base capital expenditure'!Q36</f>
        <v>39795592.925877519</v>
      </c>
      <c r="T19" s="30">
        <f>+'3. Base capital expenditure'!R36</f>
        <v>39793265.294663563</v>
      </c>
      <c r="U19" s="30">
        <f>+'3. Base capital expenditure'!S36</f>
        <v>39799936.725793704</v>
      </c>
      <c r="V19" s="35">
        <f t="shared" si="7"/>
        <v>198899541.23952019</v>
      </c>
      <c r="W19" s="30">
        <f>+'3. Base capital expenditure'!T36</f>
        <v>39617607.94958134</v>
      </c>
      <c r="X19" s="30">
        <f>+'3. Base capital expenditure'!U36</f>
        <v>39611498.772186421</v>
      </c>
      <c r="Y19" s="30">
        <f>+'3. Base capital expenditure'!V36</f>
        <v>39603858.155030876</v>
      </c>
      <c r="Z19" s="30">
        <f>+'3. Base capital expenditure'!W36</f>
        <v>39596313.803904258</v>
      </c>
      <c r="AA19" s="30">
        <f>+'3. Base capital expenditure'!X36</f>
        <v>39647505.969809458</v>
      </c>
      <c r="AB19" s="35">
        <f t="shared" si="8"/>
        <v>198076784.65051234</v>
      </c>
    </row>
    <row r="20" spans="2:28" customFormat="1" ht="27.75" customHeight="1" x14ac:dyDescent="0.35">
      <c r="B20" s="190"/>
      <c r="C20" s="58" t="s">
        <v>80</v>
      </c>
      <c r="D20" s="58"/>
      <c r="E20" s="30">
        <f>+'3. Base capital expenditure'!E37</f>
        <v>3484263.5326052927</v>
      </c>
      <c r="F20" s="30">
        <f>+'3. Base capital expenditure'!F37</f>
        <v>4947254.0967073226</v>
      </c>
      <c r="G20" s="30">
        <f>+'3. Base capital expenditure'!G37</f>
        <v>3909073.4799336805</v>
      </c>
      <c r="H20" s="30">
        <f>+'3. Base capital expenditure'!H37</f>
        <v>5749386.781365674</v>
      </c>
      <c r="I20" s="30">
        <f>+'3. Base capital expenditure'!I37</f>
        <v>9897606.7821673267</v>
      </c>
      <c r="J20" s="35">
        <f t="shared" si="5"/>
        <v>27987584.672779296</v>
      </c>
      <c r="K20" s="30">
        <f>+'3. Base capital expenditure'!J37</f>
        <v>7312779.4209758239</v>
      </c>
      <c r="L20" s="30">
        <f>+'3. Base capital expenditure'!K37</f>
        <v>9891081.2151042856</v>
      </c>
      <c r="M20" s="30">
        <f>+'3. Base capital expenditure'!L37</f>
        <v>11605016.442295885</v>
      </c>
      <c r="N20" s="30">
        <f>+'3. Base capital expenditure'!M37</f>
        <v>6088533.8662060238</v>
      </c>
      <c r="O20" s="30">
        <f>+'3. Base capital expenditure'!N37</f>
        <v>6161524.7008560747</v>
      </c>
      <c r="P20" s="35">
        <f t="shared" si="6"/>
        <v>41058935.64543809</v>
      </c>
      <c r="Q20" s="30">
        <f>+'3. Base capital expenditure'!O37</f>
        <v>6101590.6094985772</v>
      </c>
      <c r="R20" s="30">
        <f>+'3. Base capital expenditure'!P37</f>
        <v>5410777.4568276871</v>
      </c>
      <c r="S20" s="30">
        <f>+'3. Base capital expenditure'!Q37</f>
        <v>5520482.1957207546</v>
      </c>
      <c r="T20" s="30">
        <f>+'3. Base capital expenditure'!R37</f>
        <v>5633477.9668740686</v>
      </c>
      <c r="U20" s="30">
        <f>+'3. Base capital expenditure'!S37</f>
        <v>5749863.3348309845</v>
      </c>
      <c r="V20" s="35">
        <f t="shared" si="7"/>
        <v>28416191.56375207</v>
      </c>
      <c r="W20" s="30">
        <f>+'3. Base capital expenditure'!T37</f>
        <v>5749863.6923444802</v>
      </c>
      <c r="X20" s="30">
        <f>+'3. Base capital expenditure'!U37</f>
        <v>5749863.4544916609</v>
      </c>
      <c r="Y20" s="30">
        <f>+'3. Base capital expenditure'!V37</f>
        <v>5749864.2328139031</v>
      </c>
      <c r="Z20" s="30">
        <f>+'3. Base capital expenditure'!W37</f>
        <v>5749863.9117552228</v>
      </c>
      <c r="AA20" s="30">
        <f>+'3. Base capital expenditure'!X37</f>
        <v>5749863.030742933</v>
      </c>
      <c r="AB20" s="35">
        <f t="shared" si="8"/>
        <v>28749318.3221482</v>
      </c>
    </row>
    <row r="21" spans="2:28" s="22" customFormat="1" ht="27.75" customHeight="1" x14ac:dyDescent="0.35">
      <c r="B21" s="139"/>
      <c r="C21" s="31" t="s">
        <v>81</v>
      </c>
      <c r="D21" s="31"/>
      <c r="E21" s="32">
        <f t="shared" ref="E21:H21" si="9">SUM(E12:E20)</f>
        <v>322667278.29086554</v>
      </c>
      <c r="F21" s="32">
        <f t="shared" si="9"/>
        <v>252548909.88903904</v>
      </c>
      <c r="G21" s="32">
        <f t="shared" si="9"/>
        <v>289896097.1153115</v>
      </c>
      <c r="H21" s="32">
        <f t="shared" si="9"/>
        <v>391580644.55983531</v>
      </c>
      <c r="I21" s="32">
        <f>SUM(I12:I20)</f>
        <v>452388156.33510232</v>
      </c>
      <c r="J21" s="32">
        <f t="shared" ref="J21" si="10">SUM(J12:J20)</f>
        <v>1709081086.1901538</v>
      </c>
      <c r="K21" s="32">
        <f>SUM(K12:K20)</f>
        <v>468917278.56821966</v>
      </c>
      <c r="L21" s="32">
        <f t="shared" ref="L21:O21" si="11">SUM(L12:L20)</f>
        <v>547422142.26101768</v>
      </c>
      <c r="M21" s="32">
        <f t="shared" si="11"/>
        <v>540927380.59090972</v>
      </c>
      <c r="N21" s="32">
        <f t="shared" si="11"/>
        <v>485231133.45198911</v>
      </c>
      <c r="O21" s="32">
        <f t="shared" si="11"/>
        <v>377326277.53826714</v>
      </c>
      <c r="P21" s="32">
        <f t="shared" ref="P21" si="12">SUM(P12:P20)</f>
        <v>2419824212.4104033</v>
      </c>
      <c r="Q21" s="32">
        <f t="shared" ref="Q21" si="13">SUM(Q12:Q20)</f>
        <v>498383383.67945004</v>
      </c>
      <c r="R21" s="32">
        <f t="shared" ref="R21" si="14">SUM(R12:R20)</f>
        <v>558862209.30885184</v>
      </c>
      <c r="S21" s="32">
        <f t="shared" ref="S21" si="15">SUM(S12:S20)</f>
        <v>525480412.38111091</v>
      </c>
      <c r="T21" s="32">
        <f t="shared" ref="T21" si="16">SUM(T12:T20)</f>
        <v>516330490.7296896</v>
      </c>
      <c r="U21" s="32">
        <f t="shared" ref="U21:W21" si="17">SUM(U12:U20)</f>
        <v>499070172.85541999</v>
      </c>
      <c r="V21" s="32">
        <f t="shared" si="17"/>
        <v>2598126668.9545226</v>
      </c>
      <c r="W21" s="32">
        <f t="shared" si="17"/>
        <v>496419208.32426107</v>
      </c>
      <c r="X21" s="32">
        <f t="shared" ref="X21" si="18">SUM(X12:X20)</f>
        <v>578059094.72764492</v>
      </c>
      <c r="Y21" s="32">
        <f t="shared" ref="Y21" si="19">SUM(Y12:Y20)</f>
        <v>518248822.73684424</v>
      </c>
      <c r="Z21" s="32">
        <f t="shared" ref="Z21" si="20">SUM(Z12:Z20)</f>
        <v>496647693.09703231</v>
      </c>
      <c r="AA21" s="32">
        <f t="shared" ref="AA21" si="21">SUM(AA12:AA20)</f>
        <v>499544550.21663702</v>
      </c>
      <c r="AB21" s="32">
        <f t="shared" ref="AB21" si="22">SUM(AB12:AB20)</f>
        <v>2588919369.1024194</v>
      </c>
    </row>
    <row r="22" spans="2:28" s="54" customFormat="1" ht="33" customHeight="1" x14ac:dyDescent="0.35">
      <c r="B22" s="140"/>
      <c r="C22" s="141"/>
      <c r="D22" s="57"/>
      <c r="E22" s="57"/>
      <c r="F22" s="57"/>
      <c r="G22" s="57"/>
      <c r="H22" s="57"/>
      <c r="I22" s="57"/>
      <c r="J22" s="57"/>
      <c r="K22" s="57"/>
      <c r="L22" s="57"/>
      <c r="M22" s="57"/>
      <c r="N22" s="57"/>
      <c r="O22" s="57"/>
      <c r="P22" s="57"/>
      <c r="Q22" s="57"/>
      <c r="R22" s="57"/>
      <c r="S22" s="57"/>
      <c r="T22" s="57"/>
      <c r="U22" s="57"/>
      <c r="V22" s="57"/>
      <c r="W22" s="57"/>
      <c r="X22" s="57"/>
      <c r="Y22" s="57"/>
      <c r="Z22" s="57"/>
      <c r="AA22" s="57"/>
      <c r="AB22" s="57"/>
    </row>
    <row r="23" spans="2:28" ht="26.25" customHeight="1" x14ac:dyDescent="0.3">
      <c r="B23" s="179" t="s">
        <v>215</v>
      </c>
      <c r="C23" s="58" t="s">
        <v>95</v>
      </c>
      <c r="D23" s="58"/>
      <c r="E23" s="30">
        <f>+'4. MCP and Listed projects'!D11</f>
        <v>63210839.874229997</v>
      </c>
      <c r="F23" s="30">
        <f>+'4. MCP and Listed projects'!E11</f>
        <v>63111442.049920008</v>
      </c>
      <c r="G23" s="30">
        <f>+'4. MCP and Listed projects'!F11</f>
        <v>38061130.887637526</v>
      </c>
      <c r="H23" s="30">
        <f>+'4. MCP and Listed projects'!G11</f>
        <v>37487095.534954317</v>
      </c>
      <c r="I23" s="30">
        <f>+'4. MCP and Listed projects'!H11</f>
        <v>62014397.600233436</v>
      </c>
      <c r="J23" s="35">
        <f t="shared" ref="J23:J26" si="23">SUM(E23:I23)</f>
        <v>263884905.94697529</v>
      </c>
      <c r="K23" s="30">
        <f>+'4. MCP and Listed projects'!I11</f>
        <v>100597761.28297168</v>
      </c>
      <c r="L23" s="30">
        <f>+'4. MCP and Listed projects'!J11</f>
        <v>93448601.610426247</v>
      </c>
      <c r="M23" s="30">
        <f>+'4. MCP and Listed projects'!K11</f>
        <v>79247228.110680193</v>
      </c>
      <c r="N23" s="30">
        <f>+'4. MCP and Listed projects'!L11</f>
        <v>135555217.85034758</v>
      </c>
      <c r="O23" s="30">
        <f>+'4. MCP and Listed projects'!M11</f>
        <v>140241156.71795994</v>
      </c>
      <c r="P23" s="35">
        <f t="shared" ref="P23:P26" si="24">SUM(K23:O23)</f>
        <v>549089965.57238567</v>
      </c>
      <c r="Q23" s="30">
        <f>+'4. MCP and Listed projects'!N11</f>
        <v>40098626.909191877</v>
      </c>
      <c r="R23" s="30">
        <f>+'4. MCP and Listed projects'!O11</f>
        <v>27882070.938946009</v>
      </c>
      <c r="S23" s="30">
        <f>+'4. MCP and Listed projects'!P11</f>
        <v>22881648.447202653</v>
      </c>
      <c r="T23" s="30">
        <f>+'4. MCP and Listed projects'!Q11</f>
        <v>57110870.605667099</v>
      </c>
      <c r="U23" s="30">
        <f>+'4. MCP and Listed projects'!R11</f>
        <v>24351854.788193855</v>
      </c>
      <c r="V23" s="37">
        <f t="shared" ref="V23:V26" si="25">SUM(Q23:U23)</f>
        <v>172325071.6892015</v>
      </c>
      <c r="W23" s="30">
        <f>+'4. MCP and Listed projects'!S11</f>
        <v>0</v>
      </c>
      <c r="X23" s="30">
        <f>+'4. MCP and Listed projects'!T11</f>
        <v>0</v>
      </c>
      <c r="Y23" s="30">
        <f>+'4. MCP and Listed projects'!U11</f>
        <v>29020021.414897997</v>
      </c>
      <c r="Z23" s="30">
        <f>+'4. MCP and Listed projects'!V11</f>
        <v>93766669.310045227</v>
      </c>
      <c r="AA23" s="30">
        <f>+'4. MCP and Listed projects'!W11</f>
        <v>65110738.833110213</v>
      </c>
      <c r="AB23" s="37">
        <f t="shared" ref="AB23:AB26" si="26">SUM(W23:AA23)</f>
        <v>187897429.55805343</v>
      </c>
    </row>
    <row r="24" spans="2:28" ht="26.25" hidden="1" customHeight="1" outlineLevel="1" x14ac:dyDescent="0.3">
      <c r="B24" s="180"/>
      <c r="C24" s="58" t="s">
        <v>38</v>
      </c>
      <c r="D24" s="58"/>
      <c r="E24" s="30"/>
      <c r="F24" s="30"/>
      <c r="G24" s="30"/>
      <c r="H24" s="30"/>
      <c r="I24" s="30"/>
      <c r="J24" s="35">
        <f t="shared" si="23"/>
        <v>0</v>
      </c>
      <c r="K24" s="30"/>
      <c r="L24" s="30"/>
      <c r="M24" s="30"/>
      <c r="N24" s="30"/>
      <c r="O24" s="30"/>
      <c r="P24" s="35">
        <f t="shared" si="24"/>
        <v>0</v>
      </c>
      <c r="Q24" s="30"/>
      <c r="R24" s="30"/>
      <c r="S24" s="30"/>
      <c r="T24" s="30"/>
      <c r="U24" s="30"/>
      <c r="V24" s="37">
        <f t="shared" si="25"/>
        <v>0</v>
      </c>
      <c r="W24" s="30"/>
      <c r="X24" s="30"/>
      <c r="Y24" s="30"/>
      <c r="Z24" s="30"/>
      <c r="AA24" s="30"/>
      <c r="AB24" s="37">
        <f t="shared" si="26"/>
        <v>0</v>
      </c>
    </row>
    <row r="25" spans="2:28" ht="26.25" hidden="1" customHeight="1" outlineLevel="1" x14ac:dyDescent="0.3">
      <c r="B25" s="180"/>
      <c r="C25" s="74" t="s">
        <v>39</v>
      </c>
      <c r="D25" s="74"/>
      <c r="E25" s="75"/>
      <c r="F25" s="75"/>
      <c r="G25" s="75"/>
      <c r="H25" s="75"/>
      <c r="I25" s="75"/>
      <c r="J25" s="35">
        <f t="shared" si="23"/>
        <v>0</v>
      </c>
      <c r="K25" s="75"/>
      <c r="L25" s="75"/>
      <c r="M25" s="75"/>
      <c r="N25" s="75"/>
      <c r="O25" s="75"/>
      <c r="P25" s="35">
        <f t="shared" si="24"/>
        <v>0</v>
      </c>
      <c r="Q25" s="75"/>
      <c r="R25" s="75"/>
      <c r="S25" s="75"/>
      <c r="T25" s="75"/>
      <c r="U25" s="75"/>
      <c r="V25" s="37">
        <f t="shared" si="25"/>
        <v>0</v>
      </c>
      <c r="W25" s="75"/>
      <c r="X25" s="75"/>
      <c r="Y25" s="75"/>
      <c r="Z25" s="75"/>
      <c r="AA25" s="75"/>
      <c r="AB25" s="37">
        <f t="shared" si="26"/>
        <v>0</v>
      </c>
    </row>
    <row r="26" spans="2:28" s="8" customFormat="1" ht="26.25" customHeight="1" collapsed="1" x14ac:dyDescent="0.35">
      <c r="B26" s="180"/>
      <c r="C26" s="58" t="s">
        <v>216</v>
      </c>
      <c r="D26" s="58"/>
      <c r="E26" s="30">
        <f>+'4. MCP and Listed projects'!D20</f>
        <v>0</v>
      </c>
      <c r="F26" s="30">
        <f>+'4. MCP and Listed projects'!E20</f>
        <v>0</v>
      </c>
      <c r="G26" s="30">
        <f>+'4. MCP and Listed projects'!F20</f>
        <v>329682.07645994244</v>
      </c>
      <c r="H26" s="30">
        <f>+'4. MCP and Listed projects'!G20</f>
        <v>325094.16346239968</v>
      </c>
      <c r="I26" s="30">
        <f>+'4. MCP and Listed projects'!H20</f>
        <v>823397.04019936465</v>
      </c>
      <c r="J26" s="35">
        <f t="shared" si="23"/>
        <v>1478173.2801217069</v>
      </c>
      <c r="K26" s="30">
        <f>+'4. MCP and Listed projects'!I20</f>
        <v>11240241.491200075</v>
      </c>
      <c r="L26" s="30">
        <f>+'4. MCP and Listed projects'!J20</f>
        <v>97263358.132887021</v>
      </c>
      <c r="M26" s="30">
        <f>+'4. MCP and Listed projects'!K20</f>
        <v>99318083.926701337</v>
      </c>
      <c r="N26" s="30">
        <f>+'4. MCP and Listed projects'!L20</f>
        <v>70614539.381606221</v>
      </c>
      <c r="O26" s="30">
        <f>+'4. MCP and Listed projects'!M20</f>
        <v>79397755.104790911</v>
      </c>
      <c r="P26" s="35">
        <f t="shared" si="24"/>
        <v>357833978.03718555</v>
      </c>
      <c r="Q26" s="30">
        <f>+'4. MCP and Listed projects'!N20</f>
        <v>75908113.621940449</v>
      </c>
      <c r="R26" s="30">
        <f>+'4. MCP and Listed projects'!O20</f>
        <v>173977792.31832787</v>
      </c>
      <c r="S26" s="30">
        <f>+'4. MCP and Listed projects'!P20</f>
        <v>352891035.39356524</v>
      </c>
      <c r="T26" s="30">
        <f>+'4. MCP and Listed projects'!Q20</f>
        <v>418230932.01845896</v>
      </c>
      <c r="U26" s="30">
        <f>+'4. MCP and Listed projects'!R20</f>
        <v>470730780.69869947</v>
      </c>
      <c r="V26" s="37">
        <f t="shared" si="25"/>
        <v>1491738654.050992</v>
      </c>
      <c r="W26" s="30">
        <f>+'4. MCP and Listed projects'!S20</f>
        <v>80083474.714215145</v>
      </c>
      <c r="X26" s="30">
        <f>+'4. MCP and Listed projects'!T20</f>
        <v>159327604.88823134</v>
      </c>
      <c r="Y26" s="30">
        <f>+'4. MCP and Listed projects'!U20</f>
        <v>318837657.03001451</v>
      </c>
      <c r="Z26" s="30">
        <f>+'4. MCP and Listed projects'!V20</f>
        <v>318344910.62114674</v>
      </c>
      <c r="AA26" s="30">
        <f>+'4. MCP and Listed projects'!W20</f>
        <v>317908495.70050043</v>
      </c>
      <c r="AB26" s="37">
        <f t="shared" si="26"/>
        <v>1194502142.9541082</v>
      </c>
    </row>
    <row r="27" spans="2:28" s="8" customFormat="1" ht="26.25" customHeight="1" x14ac:dyDescent="0.35">
      <c r="B27" s="139"/>
      <c r="C27" s="31" t="s">
        <v>218</v>
      </c>
      <c r="D27" s="31"/>
      <c r="E27" s="32">
        <f t="shared" ref="E27:H27" si="27">+E26+E23</f>
        <v>63210839.874229997</v>
      </c>
      <c r="F27" s="32">
        <f t="shared" si="27"/>
        <v>63111442.049920008</v>
      </c>
      <c r="G27" s="32">
        <f t="shared" si="27"/>
        <v>38390812.96409747</v>
      </c>
      <c r="H27" s="32">
        <f t="shared" si="27"/>
        <v>37812189.698416717</v>
      </c>
      <c r="I27" s="32">
        <f>+I26+I23</f>
        <v>62837794.640432797</v>
      </c>
      <c r="J27" s="32">
        <f t="shared" ref="J27" si="28">+J26+J23</f>
        <v>265363079.227097</v>
      </c>
      <c r="K27" s="32">
        <f t="shared" ref="K27:AB27" si="29">+K26+K23</f>
        <v>111838002.77417175</v>
      </c>
      <c r="L27" s="32">
        <f t="shared" si="29"/>
        <v>190711959.74331325</v>
      </c>
      <c r="M27" s="32">
        <f t="shared" si="29"/>
        <v>178565312.03738153</v>
      </c>
      <c r="N27" s="32">
        <f t="shared" si="29"/>
        <v>206169757.2319538</v>
      </c>
      <c r="O27" s="32">
        <f t="shared" si="29"/>
        <v>219638911.82275087</v>
      </c>
      <c r="P27" s="32">
        <f t="shared" si="29"/>
        <v>906923943.60957122</v>
      </c>
      <c r="Q27" s="32">
        <f t="shared" si="29"/>
        <v>116006740.53113233</v>
      </c>
      <c r="R27" s="32">
        <f t="shared" si="29"/>
        <v>201859863.25727388</v>
      </c>
      <c r="S27" s="32">
        <f t="shared" si="29"/>
        <v>375772683.84076786</v>
      </c>
      <c r="T27" s="32">
        <f t="shared" si="29"/>
        <v>475341802.62412608</v>
      </c>
      <c r="U27" s="32">
        <f t="shared" si="29"/>
        <v>495082635.48689336</v>
      </c>
      <c r="V27" s="32">
        <f t="shared" si="29"/>
        <v>1664063725.7401936</v>
      </c>
      <c r="W27" s="32">
        <f t="shared" si="29"/>
        <v>80083474.714215145</v>
      </c>
      <c r="X27" s="32">
        <f t="shared" si="29"/>
        <v>159327604.88823134</v>
      </c>
      <c r="Y27" s="32">
        <f t="shared" si="29"/>
        <v>347857678.44491249</v>
      </c>
      <c r="Z27" s="32">
        <f t="shared" si="29"/>
        <v>412111579.93119198</v>
      </c>
      <c r="AA27" s="32">
        <f t="shared" si="29"/>
        <v>383019234.53361064</v>
      </c>
      <c r="AB27" s="32">
        <f t="shared" si="29"/>
        <v>1382399572.5121617</v>
      </c>
    </row>
    <row r="28" spans="2:28" s="12" customFormat="1" ht="18.75" customHeight="1" x14ac:dyDescent="0.3">
      <c r="C28" s="9" t="s">
        <v>40</v>
      </c>
      <c r="D28" s="9"/>
      <c r="E28" s="9"/>
      <c r="F28" s="9"/>
      <c r="G28" s="9"/>
      <c r="H28" s="9"/>
      <c r="I28" s="10"/>
      <c r="J28" s="76"/>
      <c r="K28" s="10"/>
      <c r="L28" s="110"/>
      <c r="M28" s="110"/>
      <c r="N28" s="110"/>
      <c r="O28" s="110"/>
      <c r="P28" s="76"/>
      <c r="Q28" s="108"/>
      <c r="R28" s="108"/>
      <c r="S28" s="11"/>
      <c r="T28" s="11"/>
      <c r="U28" s="11"/>
      <c r="V28" s="76"/>
      <c r="W28" s="11"/>
      <c r="X28" s="11"/>
      <c r="Y28" s="11"/>
      <c r="Z28" s="11"/>
      <c r="AA28" s="11"/>
      <c r="AB28" s="76"/>
    </row>
    <row r="29" spans="2:28" s="109" customFormat="1" ht="26.25" customHeight="1" x14ac:dyDescent="0.3">
      <c r="B29" s="139" t="s">
        <v>42</v>
      </c>
      <c r="C29" s="31" t="s">
        <v>101</v>
      </c>
      <c r="D29" s="35"/>
      <c r="E29" s="35"/>
      <c r="F29" s="35"/>
      <c r="G29" s="35"/>
      <c r="H29" s="35"/>
      <c r="I29" s="35">
        <f>+'4. MCP and Listed projects'!H26</f>
        <v>0</v>
      </c>
      <c r="J29" s="35">
        <f>SUM(E29:I29)</f>
        <v>0</v>
      </c>
      <c r="K29" s="35">
        <f>+'4. MCP and Listed projects'!I26</f>
        <v>912492.24585842201</v>
      </c>
      <c r="L29" s="35">
        <f>+'4. MCP and Listed projects'!J26</f>
        <v>25565212.6372413</v>
      </c>
      <c r="M29" s="35">
        <f>+'4. MCP and Listed projects'!K26</f>
        <v>52658243.368958957</v>
      </c>
      <c r="N29" s="35">
        <f>+'4. MCP and Listed projects'!L26</f>
        <v>46643552.430639222</v>
      </c>
      <c r="O29" s="35">
        <f>+'4. MCP and Listed projects'!M26</f>
        <v>64388879.701786332</v>
      </c>
      <c r="P29" s="35">
        <f>SUM(K29:O29)</f>
        <v>190168380.38448423</v>
      </c>
      <c r="Q29" s="35">
        <f>+'4. MCP and Listed projects'!N26</f>
        <v>49846973.141126826</v>
      </c>
      <c r="R29" s="35">
        <f>+'4. MCP and Listed projects'!O26</f>
        <v>49845628.402829818</v>
      </c>
      <c r="S29" s="35">
        <f>+'4. MCP and Listed projects'!P26</f>
        <v>60159546.682644218</v>
      </c>
      <c r="T29" s="35">
        <f>+'4. MCP and Listed projects'!Q26</f>
        <v>80260151.395258665</v>
      </c>
      <c r="U29" s="35">
        <f>+'4. MCP and Listed projects'!R26</f>
        <v>85293163.540668219</v>
      </c>
      <c r="V29" s="35">
        <f>SUM(Q29:U29)</f>
        <v>325405463.16252774</v>
      </c>
      <c r="W29" s="35">
        <f>+'4. MCP and Listed projects'!S26</f>
        <v>91551608.016073436</v>
      </c>
      <c r="X29" s="35">
        <f>+'4. MCP and Listed projects'!T26</f>
        <v>91553276.727535009</v>
      </c>
      <c r="Y29" s="35">
        <f>+'4. MCP and Listed projects'!U26</f>
        <v>91553081.546689719</v>
      </c>
      <c r="Z29" s="35">
        <f>+'4. MCP and Listed projects'!V26</f>
        <v>91552943.23127313</v>
      </c>
      <c r="AA29" s="35">
        <f>+'4. MCP and Listed projects'!W26</f>
        <v>91550941.00719817</v>
      </c>
      <c r="AB29" s="35">
        <f>SUM(W29:AA29)</f>
        <v>457761850.52876943</v>
      </c>
    </row>
    <row r="30" spans="2:28" s="109" customFormat="1" ht="19.5" customHeight="1" x14ac:dyDescent="0.3">
      <c r="B30" s="3"/>
      <c r="C30" s="13"/>
      <c r="D30" s="13"/>
      <c r="E30" s="14"/>
      <c r="F30" s="14"/>
      <c r="G30" s="14"/>
      <c r="H30" s="14"/>
      <c r="I30" s="14"/>
      <c r="J30" s="76"/>
      <c r="K30" s="14"/>
      <c r="L30" s="14"/>
      <c r="M30" s="14"/>
      <c r="N30" s="14"/>
      <c r="O30" s="14"/>
      <c r="P30" s="76"/>
      <c r="Q30" s="14"/>
      <c r="R30" s="14"/>
      <c r="S30" s="14"/>
      <c r="T30" s="14"/>
      <c r="U30" s="14"/>
      <c r="V30" s="76"/>
      <c r="W30" s="14"/>
      <c r="X30" s="14"/>
      <c r="Y30" s="14"/>
      <c r="Z30" s="14"/>
      <c r="AA30" s="14"/>
      <c r="AB30" s="76"/>
    </row>
    <row r="31" spans="2:28" ht="29.25" customHeight="1" x14ac:dyDescent="0.3">
      <c r="B31" s="139"/>
      <c r="C31" s="31" t="s">
        <v>217</v>
      </c>
      <c r="D31" s="59"/>
      <c r="E31" s="32">
        <f>E29+E27+E21+E9</f>
        <v>655249738.99206269</v>
      </c>
      <c r="F31" s="32">
        <f t="shared" ref="F31:AB31" si="30">F29+F27+F21+F9</f>
        <v>594638775.67893195</v>
      </c>
      <c r="G31" s="32">
        <f t="shared" si="30"/>
        <v>656889126.52525496</v>
      </c>
      <c r="H31" s="32">
        <f t="shared" si="30"/>
        <v>774103716.47253895</v>
      </c>
      <c r="I31" s="32">
        <f t="shared" si="30"/>
        <v>889648061.83578515</v>
      </c>
      <c r="J31" s="32">
        <f t="shared" si="30"/>
        <v>3570529419.5045738</v>
      </c>
      <c r="K31" s="32">
        <f t="shared" si="30"/>
        <v>989975360.7863239</v>
      </c>
      <c r="L31" s="32">
        <f t="shared" si="30"/>
        <v>1177003618.9058301</v>
      </c>
      <c r="M31" s="32">
        <f t="shared" si="30"/>
        <v>1198459119.7688212</v>
      </c>
      <c r="N31" s="32">
        <f t="shared" si="30"/>
        <v>1162001241.5610785</v>
      </c>
      <c r="O31" s="32">
        <f t="shared" si="30"/>
        <v>1068672934.4765764</v>
      </c>
      <c r="P31" s="32">
        <f t="shared" si="30"/>
        <v>5596112275.4986305</v>
      </c>
      <c r="Q31" s="32">
        <f t="shared" si="30"/>
        <v>1070103018.5183499</v>
      </c>
      <c r="R31" s="32">
        <f t="shared" si="30"/>
        <v>1216995978.9522204</v>
      </c>
      <c r="S31" s="32">
        <f t="shared" si="30"/>
        <v>1376949306.2391157</v>
      </c>
      <c r="T31" s="32">
        <f t="shared" si="30"/>
        <v>1489258482.3049107</v>
      </c>
      <c r="U31" s="32">
        <f t="shared" si="30"/>
        <v>1495200082.0560288</v>
      </c>
      <c r="V31" s="32">
        <f t="shared" si="30"/>
        <v>6648506868.0706272</v>
      </c>
      <c r="W31" s="32">
        <f t="shared" si="30"/>
        <v>1084009478.5828235</v>
      </c>
      <c r="X31" s="32">
        <f t="shared" si="30"/>
        <v>1244895160.667551</v>
      </c>
      <c r="Y31" s="32">
        <f t="shared" si="30"/>
        <v>1375165568.9474189</v>
      </c>
      <c r="Z31" s="32">
        <f t="shared" si="30"/>
        <v>1417236647.896246</v>
      </c>
      <c r="AA31" s="32">
        <f t="shared" si="30"/>
        <v>1390069913.2857196</v>
      </c>
      <c r="AB31" s="32">
        <f t="shared" si="30"/>
        <v>6511376769.3797588</v>
      </c>
    </row>
  </sheetData>
  <mergeCells count="9">
    <mergeCell ref="B23:B26"/>
    <mergeCell ref="K5:P5"/>
    <mergeCell ref="Q5:V5"/>
    <mergeCell ref="B3:AB3"/>
    <mergeCell ref="B7:B9"/>
    <mergeCell ref="B12:B16"/>
    <mergeCell ref="B17:B20"/>
    <mergeCell ref="W5:AB5"/>
    <mergeCell ref="E5:J5"/>
  </mergeCells>
  <pageMargins left="0.43307086614173229" right="0.43307086614173229" top="0.74803149606299213" bottom="0.35433070866141736" header="0.31496062992125984" footer="0.31496062992125984"/>
  <pageSetup paperSize="8" scale="56" orientation="landscape" r:id="rId1"/>
  <headerFooter>
    <oddHeader>&amp;F</oddHeader>
    <oddFooter>Page &amp;P of &amp;N</oddFooter>
  </headerFooter>
  <colBreaks count="1" manualBreakCount="1">
    <brk id="22" min="2" max="1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0AA9-51AE-47EB-9122-C3143BF74DA2}">
  <sheetPr codeName="Sheet6">
    <tabColor theme="4"/>
    <pageSetUpPr fitToPage="1"/>
  </sheetPr>
  <dimension ref="D1:AC75"/>
  <sheetViews>
    <sheetView zoomScale="60" zoomScaleNormal="60" workbookViewId="0">
      <pane xSplit="4" ySplit="4" topLeftCell="E5" activePane="bottomRight" state="frozen"/>
      <selection activeCell="HD7" sqref="HD7"/>
      <selection pane="topRight" activeCell="HD7" sqref="HD7"/>
      <selection pane="bottomLeft" activeCell="HD7" sqref="HD7"/>
      <selection pane="bottomRight" activeCell="D24" sqref="D24"/>
    </sheetView>
  </sheetViews>
  <sheetFormatPr defaultColWidth="9" defaultRowHeight="14.5" x14ac:dyDescent="0.35"/>
  <cols>
    <col min="1" max="3" width="4.26953125" customWidth="1"/>
    <col min="4" max="4" width="56.81640625" style="1" customWidth="1"/>
    <col min="5" max="8" width="12.453125" style="1" customWidth="1"/>
    <col min="9" max="29" width="12.453125" customWidth="1"/>
  </cols>
  <sheetData>
    <row r="1" spans="4:29" ht="32.25" customHeight="1" x14ac:dyDescent="0.4">
      <c r="D1" s="146" t="s">
        <v>156</v>
      </c>
      <c r="E1" s="146"/>
      <c r="F1" s="146"/>
      <c r="G1" s="146"/>
      <c r="H1" s="146"/>
    </row>
    <row r="2" spans="4:29" s="17" customFormat="1" ht="31.5" customHeight="1" x14ac:dyDescent="0.35">
      <c r="D2" s="90" t="s">
        <v>209</v>
      </c>
      <c r="E2" s="182"/>
      <c r="F2" s="198"/>
      <c r="G2" s="198"/>
      <c r="H2" s="198"/>
      <c r="I2" s="199"/>
      <c r="J2" s="182"/>
      <c r="K2" s="198"/>
      <c r="L2" s="198"/>
      <c r="M2" s="198"/>
      <c r="N2" s="199"/>
      <c r="O2" s="182"/>
      <c r="P2" s="198"/>
      <c r="Q2" s="198"/>
      <c r="R2" s="198"/>
      <c r="S2" s="199"/>
      <c r="T2" s="182"/>
      <c r="U2" s="198"/>
      <c r="V2" s="198"/>
      <c r="W2" s="198"/>
      <c r="X2" s="199"/>
      <c r="Z2" s="194"/>
      <c r="AA2" s="194"/>
      <c r="AB2" s="194"/>
      <c r="AC2" s="195"/>
    </row>
    <row r="3" spans="4:29" ht="28.5" customHeight="1" x14ac:dyDescent="0.35">
      <c r="D3" s="79" t="s">
        <v>224</v>
      </c>
      <c r="E3" s="196" t="s">
        <v>6</v>
      </c>
      <c r="F3" s="196"/>
      <c r="G3" s="196"/>
      <c r="H3" s="196"/>
      <c r="I3" s="197"/>
      <c r="J3" s="200" t="s">
        <v>7</v>
      </c>
      <c r="K3" s="196"/>
      <c r="L3" s="196"/>
      <c r="M3" s="196"/>
      <c r="N3" s="197"/>
      <c r="O3" s="200" t="s">
        <v>82</v>
      </c>
      <c r="P3" s="196"/>
      <c r="Q3" s="196"/>
      <c r="R3" s="196"/>
      <c r="S3" s="197"/>
      <c r="T3" s="200" t="s">
        <v>9</v>
      </c>
      <c r="U3" s="196"/>
      <c r="V3" s="196"/>
      <c r="W3" s="196"/>
      <c r="X3" s="197"/>
      <c r="Z3" s="78" t="s">
        <v>6</v>
      </c>
      <c r="AA3" s="78" t="s">
        <v>7</v>
      </c>
      <c r="AB3" s="78" t="s">
        <v>8</v>
      </c>
      <c r="AC3" s="78" t="s">
        <v>9</v>
      </c>
    </row>
    <row r="4" spans="4:29" s="18" customFormat="1" ht="36.75" customHeight="1" x14ac:dyDescent="0.35">
      <c r="D4" s="60" t="s">
        <v>43</v>
      </c>
      <c r="E4" s="60" t="s">
        <v>15</v>
      </c>
      <c r="F4" s="60" t="s">
        <v>16</v>
      </c>
      <c r="G4" s="60" t="s">
        <v>223</v>
      </c>
      <c r="H4" s="60" t="s">
        <v>17</v>
      </c>
      <c r="I4" s="29" t="s">
        <v>18</v>
      </c>
      <c r="J4" s="29" t="s">
        <v>20</v>
      </c>
      <c r="K4" s="29" t="s">
        <v>21</v>
      </c>
      <c r="L4" s="29" t="s">
        <v>22</v>
      </c>
      <c r="M4" s="29" t="s">
        <v>23</v>
      </c>
      <c r="N4" s="29" t="s">
        <v>24</v>
      </c>
      <c r="O4" s="29" t="s">
        <v>26</v>
      </c>
      <c r="P4" s="29" t="s">
        <v>27</v>
      </c>
      <c r="Q4" s="29" t="s">
        <v>28</v>
      </c>
      <c r="R4" s="29" t="s">
        <v>29</v>
      </c>
      <c r="S4" s="29" t="s">
        <v>30</v>
      </c>
      <c r="T4" s="29" t="s">
        <v>32</v>
      </c>
      <c r="U4" s="29" t="s">
        <v>33</v>
      </c>
      <c r="V4" s="29" t="s">
        <v>34</v>
      </c>
      <c r="W4" s="29" t="s">
        <v>35</v>
      </c>
      <c r="X4" s="29" t="s">
        <v>36</v>
      </c>
      <c r="Z4" s="34" t="s">
        <v>25</v>
      </c>
      <c r="AA4" s="34" t="s">
        <v>25</v>
      </c>
      <c r="AB4" s="36" t="s">
        <v>31</v>
      </c>
      <c r="AC4" s="86" t="s">
        <v>37</v>
      </c>
    </row>
    <row r="5" spans="4:29" ht="35.25" customHeight="1" x14ac:dyDescent="0.35">
      <c r="D5" s="38" t="s">
        <v>83</v>
      </c>
      <c r="E5" s="30">
        <v>40431729.194836058</v>
      </c>
      <c r="F5" s="30">
        <v>38780206.253541283</v>
      </c>
      <c r="G5" s="30">
        <v>44322559.617256261</v>
      </c>
      <c r="H5" s="30">
        <v>51363958.808723338</v>
      </c>
      <c r="I5" s="30">
        <v>49747927.394508064</v>
      </c>
      <c r="J5" s="30">
        <v>52018455.206182547</v>
      </c>
      <c r="K5" s="30">
        <v>48791379.413147643</v>
      </c>
      <c r="L5" s="30">
        <v>50641646.76983238</v>
      </c>
      <c r="M5" s="30">
        <v>50636509.251351885</v>
      </c>
      <c r="N5" s="30">
        <v>50315511.081072092</v>
      </c>
      <c r="O5" s="30">
        <v>50388497.26484818</v>
      </c>
      <c r="P5" s="30">
        <v>49643405.109907895</v>
      </c>
      <c r="Q5" s="30">
        <v>50449334.114244401</v>
      </c>
      <c r="R5" s="30">
        <v>50037458.489555754</v>
      </c>
      <c r="S5" s="30">
        <v>48759066.075640723</v>
      </c>
      <c r="T5" s="30">
        <v>47632578.626070768</v>
      </c>
      <c r="U5" s="30">
        <v>47632578.626070768</v>
      </c>
      <c r="V5" s="30">
        <v>47632578.626070768</v>
      </c>
      <c r="W5" s="30">
        <v>47632578.626070768</v>
      </c>
      <c r="X5" s="30">
        <v>47632578.626070768</v>
      </c>
      <c r="Y5" s="18"/>
      <c r="Z5" s="35">
        <f>SUM(E5:I5)</f>
        <v>224646381.26886499</v>
      </c>
      <c r="AA5" s="35">
        <f>SUM(J5:N5)</f>
        <v>252403501.72158656</v>
      </c>
      <c r="AB5" s="37">
        <f>SUM(O5:S5)</f>
        <v>249277761.05419695</v>
      </c>
      <c r="AC5" s="35">
        <f>SUM(T5:X5)</f>
        <v>238162893.13035384</v>
      </c>
    </row>
    <row r="6" spans="4:29" ht="35.25" customHeight="1" x14ac:dyDescent="0.35">
      <c r="D6" s="38" t="s">
        <v>84</v>
      </c>
      <c r="E6" s="30">
        <v>66155939.935164064</v>
      </c>
      <c r="F6" s="30">
        <v>63667881.89645873</v>
      </c>
      <c r="G6" s="30">
        <v>83568838.335643739</v>
      </c>
      <c r="H6" s="30">
        <v>71875776.335256636</v>
      </c>
      <c r="I6" s="30">
        <v>82766497.07549192</v>
      </c>
      <c r="J6" s="30">
        <v>90100264.368981004</v>
      </c>
      <c r="K6" s="30">
        <v>91503661.836695164</v>
      </c>
      <c r="L6" s="30">
        <v>97733318.109864011</v>
      </c>
      <c r="M6" s="30">
        <v>94164782.092472404</v>
      </c>
      <c r="N6" s="30">
        <v>89906536.779453471</v>
      </c>
      <c r="O6" s="30">
        <v>85648563.800180942</v>
      </c>
      <c r="P6" s="30">
        <v>83841124.095781356</v>
      </c>
      <c r="Q6" s="30">
        <v>86299891.56839563</v>
      </c>
      <c r="R6" s="30">
        <v>86478647.260357559</v>
      </c>
      <c r="S6" s="30">
        <v>83576181.356603473</v>
      </c>
      <c r="T6" s="30">
        <v>84934061.12096934</v>
      </c>
      <c r="U6" s="30">
        <v>84934061.12096934</v>
      </c>
      <c r="V6" s="30">
        <v>84934061.12096934</v>
      </c>
      <c r="W6" s="30">
        <v>84934061.12096934</v>
      </c>
      <c r="X6" s="30">
        <v>84934061.12096934</v>
      </c>
      <c r="Y6" s="18"/>
      <c r="Z6" s="35">
        <f t="shared" ref="Z6:Z15" si="0">SUM(E6:I6)</f>
        <v>368034933.57801509</v>
      </c>
      <c r="AA6" s="35">
        <f t="shared" ref="AA6:AA15" si="1">SUM(J6:N6)</f>
        <v>463408563.18746608</v>
      </c>
      <c r="AB6" s="37">
        <f t="shared" ref="AB6:AB15" si="2">SUM(O6:S6)</f>
        <v>425844408.08131897</v>
      </c>
      <c r="AC6" s="35">
        <f t="shared" ref="AC6:AC15" si="3">SUM(T6:X6)</f>
        <v>424670305.60484672</v>
      </c>
    </row>
    <row r="7" spans="4:29" ht="35.25" customHeight="1" x14ac:dyDescent="0.35">
      <c r="D7" s="38" t="s">
        <v>85</v>
      </c>
      <c r="E7" s="30">
        <v>3778438.9899999998</v>
      </c>
      <c r="F7" s="30">
        <v>4756041.55</v>
      </c>
      <c r="G7" s="30">
        <v>4870033.59</v>
      </c>
      <c r="H7" s="30">
        <v>6838899.040000001</v>
      </c>
      <c r="I7" s="30">
        <v>6505954.6699999999</v>
      </c>
      <c r="J7" s="30">
        <v>4372434.456975583</v>
      </c>
      <c r="K7" s="30">
        <v>5152999.4860147713</v>
      </c>
      <c r="L7" s="30">
        <v>5150340.4380119825</v>
      </c>
      <c r="M7" s="30">
        <v>5150140.185932734</v>
      </c>
      <c r="N7" s="30">
        <v>5140592.8126185555</v>
      </c>
      <c r="O7" s="30">
        <v>5138061.6283673635</v>
      </c>
      <c r="P7" s="30">
        <v>5135641.3408206487</v>
      </c>
      <c r="Q7" s="30">
        <v>5133074.9644461544</v>
      </c>
      <c r="R7" s="30">
        <v>5130775.171899436</v>
      </c>
      <c r="S7" s="30">
        <v>5128520.4639507234</v>
      </c>
      <c r="T7" s="30">
        <v>4919349.2318860153</v>
      </c>
      <c r="U7" s="30">
        <v>4919349.2318860153</v>
      </c>
      <c r="V7" s="30">
        <v>4919349.2318860153</v>
      </c>
      <c r="W7" s="30">
        <v>4919349.2318860153</v>
      </c>
      <c r="X7" s="30">
        <v>4919349.2318860153</v>
      </c>
      <c r="Y7" s="18"/>
      <c r="Z7" s="35">
        <f t="shared" si="0"/>
        <v>26749367.840000004</v>
      </c>
      <c r="AA7" s="35">
        <f t="shared" si="1"/>
        <v>24966507.379553623</v>
      </c>
      <c r="AB7" s="37">
        <f t="shared" si="2"/>
        <v>25666073.569484323</v>
      </c>
      <c r="AC7" s="35">
        <f t="shared" si="3"/>
        <v>24596746.159430075</v>
      </c>
    </row>
    <row r="8" spans="4:29" s="7" customFormat="1" ht="35.25" customHeight="1" x14ac:dyDescent="0.35">
      <c r="D8" s="38" t="s">
        <v>86</v>
      </c>
      <c r="E8" s="30">
        <v>583399.64</v>
      </c>
      <c r="F8" s="30">
        <v>612712.92999999993</v>
      </c>
      <c r="G8" s="30">
        <v>770184.19</v>
      </c>
      <c r="H8" s="30">
        <v>1038028.4199999999</v>
      </c>
      <c r="I8" s="30">
        <v>1046030.44</v>
      </c>
      <c r="J8" s="30">
        <v>1158933.4677822271</v>
      </c>
      <c r="K8" s="30">
        <v>1153249.0151043886</v>
      </c>
      <c r="L8" s="30">
        <v>1153039.1044200244</v>
      </c>
      <c r="M8" s="30">
        <v>1153654.6348716591</v>
      </c>
      <c r="N8" s="30">
        <v>1152610.344536223</v>
      </c>
      <c r="O8" s="30">
        <v>1152709.0574220875</v>
      </c>
      <c r="P8" s="30">
        <v>1152824.556393126</v>
      </c>
      <c r="Q8" s="30">
        <v>1152907.4743208603</v>
      </c>
      <c r="R8" s="30">
        <v>1153034.3188664962</v>
      </c>
      <c r="S8" s="30">
        <v>1153162.3714085862</v>
      </c>
      <c r="T8" s="30">
        <v>1102233.8979232097</v>
      </c>
      <c r="U8" s="30">
        <v>1102233.8979232097</v>
      </c>
      <c r="V8" s="30">
        <v>1102233.8979232097</v>
      </c>
      <c r="W8" s="30">
        <v>1102233.8979232097</v>
      </c>
      <c r="X8" s="30">
        <v>1102233.8979232097</v>
      </c>
      <c r="Y8" s="18"/>
      <c r="Z8" s="35">
        <f t="shared" si="0"/>
        <v>4050355.6199999996</v>
      </c>
      <c r="AA8" s="35">
        <f t="shared" si="1"/>
        <v>5771486.5667145215</v>
      </c>
      <c r="AB8" s="37">
        <f t="shared" si="2"/>
        <v>5764637.7784111565</v>
      </c>
      <c r="AC8" s="35">
        <f t="shared" si="3"/>
        <v>5511169.4896160485</v>
      </c>
    </row>
    <row r="9" spans="4:29" s="7" customFormat="1" ht="35.25" customHeight="1" x14ac:dyDescent="0.35">
      <c r="D9" s="38" t="s">
        <v>70</v>
      </c>
      <c r="E9" s="30"/>
      <c r="F9" s="30"/>
      <c r="G9" s="30"/>
      <c r="H9" s="30"/>
      <c r="I9" s="30">
        <v>0</v>
      </c>
      <c r="J9" s="30">
        <v>1185530.839322034</v>
      </c>
      <c r="K9" s="30">
        <v>1185530.839322034</v>
      </c>
      <c r="L9" s="30">
        <v>2467184.4151798268</v>
      </c>
      <c r="M9" s="30">
        <v>1986567.528367094</v>
      </c>
      <c r="N9" s="30">
        <v>1185530.839322034</v>
      </c>
      <c r="O9" s="30">
        <v>1374578.8003307155</v>
      </c>
      <c r="P9" s="30">
        <v>1374575.5961967758</v>
      </c>
      <c r="Q9" s="30">
        <v>2784399.8698635804</v>
      </c>
      <c r="R9" s="30">
        <v>2255711.3615543619</v>
      </c>
      <c r="S9" s="30">
        <v>1374578.8003307155</v>
      </c>
      <c r="T9" s="30">
        <v>1512031.8741628774</v>
      </c>
      <c r="U9" s="30">
        <v>1512028.6700289377</v>
      </c>
      <c r="V9" s="30">
        <v>3062830.5648615137</v>
      </c>
      <c r="W9" s="30">
        <v>2481275.9826374538</v>
      </c>
      <c r="X9" s="30">
        <v>1512031.8741628774</v>
      </c>
      <c r="Y9" s="89"/>
      <c r="Z9" s="35">
        <f t="shared" si="0"/>
        <v>0</v>
      </c>
      <c r="AA9" s="35">
        <f t="shared" si="1"/>
        <v>8010344.4615130229</v>
      </c>
      <c r="AB9" s="37">
        <f t="shared" si="2"/>
        <v>9163844.4282761496</v>
      </c>
      <c r="AC9" s="35">
        <f t="shared" si="3"/>
        <v>10080198.965853659</v>
      </c>
    </row>
    <row r="10" spans="4:29" ht="35.25" customHeight="1" x14ac:dyDescent="0.35">
      <c r="D10" s="38" t="s">
        <v>87</v>
      </c>
      <c r="E10" s="30">
        <v>66798333.692400001</v>
      </c>
      <c r="F10" s="30">
        <v>65398707.953409985</v>
      </c>
      <c r="G10" s="30">
        <v>72474796.224560007</v>
      </c>
      <c r="H10" s="30">
        <v>77986279.415613994</v>
      </c>
      <c r="I10" s="30">
        <v>87587487.268051997</v>
      </c>
      <c r="J10" s="30">
        <v>90936879.423572674</v>
      </c>
      <c r="K10" s="30">
        <v>93323496.413763091</v>
      </c>
      <c r="L10" s="30">
        <v>94129265.381710455</v>
      </c>
      <c r="M10" s="30">
        <v>93559664.175990343</v>
      </c>
      <c r="N10" s="30">
        <v>90853880.975965023</v>
      </c>
      <c r="O10" s="30">
        <v>91806890.967602745</v>
      </c>
      <c r="P10" s="30">
        <v>92616125.263325363</v>
      </c>
      <c r="Q10" s="30">
        <v>93414953.726604074</v>
      </c>
      <c r="R10" s="30">
        <v>94203460.18025367</v>
      </c>
      <c r="S10" s="30">
        <v>94981727.875681356</v>
      </c>
      <c r="T10" s="30">
        <v>97404456.338456392</v>
      </c>
      <c r="U10" s="30">
        <v>97404456.338456392</v>
      </c>
      <c r="V10" s="30">
        <v>97404456.338456392</v>
      </c>
      <c r="W10" s="30">
        <v>97404456.338456392</v>
      </c>
      <c r="X10" s="30">
        <v>97404456.338456392</v>
      </c>
      <c r="Y10" s="89"/>
      <c r="Z10" s="35">
        <f t="shared" si="0"/>
        <v>370245604.55403596</v>
      </c>
      <c r="AA10" s="35">
        <f t="shared" si="1"/>
        <v>462803186.3710016</v>
      </c>
      <c r="AB10" s="37">
        <f t="shared" si="2"/>
        <v>467023158.01346719</v>
      </c>
      <c r="AC10" s="35">
        <f t="shared" si="3"/>
        <v>487022281.69228196</v>
      </c>
    </row>
    <row r="11" spans="4:29" ht="35.25" customHeight="1" x14ac:dyDescent="0.35">
      <c r="D11" s="38" t="s">
        <v>88</v>
      </c>
      <c r="E11" s="30"/>
      <c r="F11" s="30"/>
      <c r="G11" s="30"/>
      <c r="H11" s="30"/>
      <c r="I11" s="30">
        <v>0</v>
      </c>
      <c r="J11" s="30">
        <v>475148.75</v>
      </c>
      <c r="K11" s="30">
        <v>475148.75</v>
      </c>
      <c r="L11" s="30">
        <v>475148.75</v>
      </c>
      <c r="M11" s="30">
        <v>475148.75</v>
      </c>
      <c r="N11" s="30">
        <v>475148.75</v>
      </c>
      <c r="O11" s="30">
        <v>475148.75</v>
      </c>
      <c r="P11" s="30">
        <v>475148.75</v>
      </c>
      <c r="Q11" s="30">
        <v>475148.75</v>
      </c>
      <c r="R11" s="30">
        <v>475148.75</v>
      </c>
      <c r="S11" s="30">
        <v>475148.75</v>
      </c>
      <c r="T11" s="30">
        <v>475148.75</v>
      </c>
      <c r="U11" s="30">
        <v>475148.75</v>
      </c>
      <c r="V11" s="30">
        <v>475148.75</v>
      </c>
      <c r="W11" s="30">
        <v>475148.75</v>
      </c>
      <c r="X11" s="30">
        <v>475148.75</v>
      </c>
      <c r="Z11" s="35">
        <f t="shared" si="0"/>
        <v>0</v>
      </c>
      <c r="AA11" s="35">
        <f t="shared" si="1"/>
        <v>2375743.75</v>
      </c>
      <c r="AB11" s="37">
        <f t="shared" si="2"/>
        <v>2375743.75</v>
      </c>
      <c r="AC11" s="35">
        <f t="shared" si="3"/>
        <v>2375743.75</v>
      </c>
    </row>
    <row r="12" spans="4:29" ht="35.25" customHeight="1" x14ac:dyDescent="0.35">
      <c r="D12" s="38" t="s">
        <v>89</v>
      </c>
      <c r="E12" s="30">
        <v>42116951.351503</v>
      </c>
      <c r="F12" s="30">
        <v>45441541.103650987</v>
      </c>
      <c r="G12" s="30">
        <v>55085948.055500001</v>
      </c>
      <c r="H12" s="30">
        <v>59628018.546283007</v>
      </c>
      <c r="I12" s="30">
        <v>63787820.252108</v>
      </c>
      <c r="J12" s="30">
        <v>71766376.207046911</v>
      </c>
      <c r="K12" s="30">
        <v>72572105.800984278</v>
      </c>
      <c r="L12" s="30">
        <v>72005041.695518687</v>
      </c>
      <c r="M12" s="30">
        <v>70143210.292279586</v>
      </c>
      <c r="N12" s="30">
        <v>68284772.905048922</v>
      </c>
      <c r="O12" s="30">
        <v>68234673.599274084</v>
      </c>
      <c r="P12" s="30">
        <v>68640166.165705338</v>
      </c>
      <c r="Q12" s="30">
        <v>69045542.3452764</v>
      </c>
      <c r="R12" s="30">
        <v>69434821.955403969</v>
      </c>
      <c r="S12" s="30">
        <v>69823802.332576871</v>
      </c>
      <c r="T12" s="30">
        <v>67223604.386927024</v>
      </c>
      <c r="U12" s="30">
        <v>67223604.386927024</v>
      </c>
      <c r="V12" s="30">
        <v>67223604.386927024</v>
      </c>
      <c r="W12" s="30">
        <v>67223604.386927024</v>
      </c>
      <c r="X12" s="30">
        <v>67223604.386927024</v>
      </c>
      <c r="Y12" s="89"/>
      <c r="Z12" s="35">
        <f t="shared" si="0"/>
        <v>266060279.30904499</v>
      </c>
      <c r="AA12" s="35">
        <f t="shared" si="1"/>
        <v>354771506.90087837</v>
      </c>
      <c r="AB12" s="37">
        <f t="shared" si="2"/>
        <v>345179006.39823669</v>
      </c>
      <c r="AC12" s="35">
        <f t="shared" si="3"/>
        <v>336118021.9346351</v>
      </c>
    </row>
    <row r="13" spans="4:29" ht="35.25" customHeight="1" x14ac:dyDescent="0.35">
      <c r="D13" s="38" t="s">
        <v>90</v>
      </c>
      <c r="E13" s="30">
        <v>30793810.953064002</v>
      </c>
      <c r="F13" s="30">
        <v>31286870.562911984</v>
      </c>
      <c r="G13" s="30">
        <v>34469411.202886</v>
      </c>
      <c r="H13" s="30">
        <v>39208458.89841003</v>
      </c>
      <c r="I13" s="30">
        <v>43991235.410090029</v>
      </c>
      <c r="J13" s="30">
        <v>45660921.416257307</v>
      </c>
      <c r="K13" s="30">
        <v>48341618.62615221</v>
      </c>
      <c r="L13" s="30">
        <v>50623704.315324351</v>
      </c>
      <c r="M13" s="30">
        <v>54361256.372422397</v>
      </c>
      <c r="N13" s="30">
        <v>52262646.334075578</v>
      </c>
      <c r="O13" s="30">
        <v>51036148.792567514</v>
      </c>
      <c r="P13" s="30">
        <v>51607183.878971636</v>
      </c>
      <c r="Q13" s="30">
        <v>53217803.624304153</v>
      </c>
      <c r="R13" s="30">
        <v>52507306.24407126</v>
      </c>
      <c r="S13" s="30">
        <v>53041873.447560579</v>
      </c>
      <c r="T13" s="30">
        <v>53303889.305205137</v>
      </c>
      <c r="U13" s="30">
        <v>53303889.305205137</v>
      </c>
      <c r="V13" s="30">
        <v>53303889.305205137</v>
      </c>
      <c r="W13" s="30">
        <v>53303889.305205137</v>
      </c>
      <c r="X13" s="30">
        <v>53303889.305205137</v>
      </c>
      <c r="Y13" s="89"/>
      <c r="Z13" s="35">
        <f t="shared" si="0"/>
        <v>179749787.02736205</v>
      </c>
      <c r="AA13" s="35">
        <f t="shared" si="1"/>
        <v>251250147.06423181</v>
      </c>
      <c r="AB13" s="37">
        <f t="shared" si="2"/>
        <v>261410315.98747513</v>
      </c>
      <c r="AC13" s="35">
        <f t="shared" si="3"/>
        <v>266519446.52602568</v>
      </c>
    </row>
    <row r="14" spans="4:29" ht="35.25" customHeight="1" x14ac:dyDescent="0.35">
      <c r="D14" s="38" t="s">
        <v>91</v>
      </c>
      <c r="E14" s="30">
        <v>0</v>
      </c>
      <c r="F14" s="30">
        <v>6880183.5899999999</v>
      </c>
      <c r="G14" s="30">
        <v>6492978.2700000005</v>
      </c>
      <c r="H14" s="30">
        <v>6685240.6500000004</v>
      </c>
      <c r="I14" s="30">
        <v>6772245.5899999999</v>
      </c>
      <c r="J14" s="30">
        <v>16960793.676741648</v>
      </c>
      <c r="K14" s="30">
        <v>13823369.105535086</v>
      </c>
      <c r="L14" s="30">
        <v>13348139.885618107</v>
      </c>
      <c r="M14" s="30">
        <v>12063240.202243794</v>
      </c>
      <c r="N14" s="30">
        <v>5737969.5517139547</v>
      </c>
      <c r="O14" s="30">
        <v>6771317.1445407011</v>
      </c>
      <c r="P14" s="30">
        <v>6771294.5857501077</v>
      </c>
      <c r="Q14" s="30">
        <v>6771271.9608229008</v>
      </c>
      <c r="R14" s="30">
        <v>6771249.2695651799</v>
      </c>
      <c r="S14" s="30">
        <v>6771226.5117825</v>
      </c>
      <c r="T14" s="30">
        <v>6779011.8091773475</v>
      </c>
      <c r="U14" s="30">
        <v>6779011.8091773475</v>
      </c>
      <c r="V14" s="30">
        <v>6779011.8091773475</v>
      </c>
      <c r="W14" s="30">
        <v>6779011.8091773475</v>
      </c>
      <c r="X14" s="30">
        <v>6779011.8091773475</v>
      </c>
      <c r="Y14" s="89"/>
      <c r="Z14" s="35">
        <f t="shared" si="0"/>
        <v>26830648.099999998</v>
      </c>
      <c r="AA14" s="35">
        <f t="shared" si="1"/>
        <v>61933512.421852589</v>
      </c>
      <c r="AB14" s="37">
        <f t="shared" si="2"/>
        <v>33856359.472461388</v>
      </c>
      <c r="AC14" s="35">
        <f t="shared" si="3"/>
        <v>33895059.04588674</v>
      </c>
    </row>
    <row r="15" spans="4:29" ht="35.25" customHeight="1" x14ac:dyDescent="0.35">
      <c r="D15" s="38" t="s">
        <v>92</v>
      </c>
      <c r="E15" s="30">
        <v>18713017.07</v>
      </c>
      <c r="F15" s="30">
        <v>22154277.899999995</v>
      </c>
      <c r="G15" s="30">
        <v>26547466.959999993</v>
      </c>
      <c r="H15" s="30">
        <v>30086222.099999998</v>
      </c>
      <c r="I15" s="30">
        <v>32216912.760000002</v>
      </c>
      <c r="J15" s="30">
        <v>33671849.385212146</v>
      </c>
      <c r="K15" s="30">
        <v>36981744.977539226</v>
      </c>
      <c r="L15" s="30">
        <v>38581354.906091243</v>
      </c>
      <c r="M15" s="30">
        <v>40262624.960564516</v>
      </c>
      <c r="N15" s="30">
        <v>42003665.039966233</v>
      </c>
      <c r="O15" s="30">
        <v>43839331.361506499</v>
      </c>
      <c r="P15" s="30">
        <v>45170788.640412688</v>
      </c>
      <c r="Q15" s="30">
        <v>46792334.936314605</v>
      </c>
      <c r="R15" s="30">
        <v>48878424.554308571</v>
      </c>
      <c r="S15" s="30">
        <v>50668822.187511824</v>
      </c>
      <c r="T15" s="30">
        <v>50668822.187495768</v>
      </c>
      <c r="U15" s="30">
        <v>50668822.187495768</v>
      </c>
      <c r="V15" s="30">
        <v>50668822.187495768</v>
      </c>
      <c r="W15" s="30">
        <v>50668822.187495768</v>
      </c>
      <c r="X15" s="30">
        <v>50668822.187495768</v>
      </c>
      <c r="Y15" s="89"/>
      <c r="Z15" s="35">
        <f t="shared" si="0"/>
        <v>129717896.78999999</v>
      </c>
      <c r="AA15" s="35">
        <f t="shared" si="1"/>
        <v>191501239.26937336</v>
      </c>
      <c r="AB15" s="37">
        <f t="shared" si="2"/>
        <v>235349701.68005419</v>
      </c>
      <c r="AC15" s="35">
        <f t="shared" si="3"/>
        <v>253344110.93747884</v>
      </c>
    </row>
    <row r="16" spans="4:29" ht="27.75" customHeight="1" x14ac:dyDescent="0.45">
      <c r="D16" s="40" t="s">
        <v>93</v>
      </c>
      <c r="E16" s="32">
        <f t="shared" ref="E16:X16" si="4">SUM(E5:E15)</f>
        <v>269371620.82696712</v>
      </c>
      <c r="F16" s="32">
        <f t="shared" si="4"/>
        <v>278978423.73997295</v>
      </c>
      <c r="G16" s="32">
        <f t="shared" si="4"/>
        <v>328602216.44584596</v>
      </c>
      <c r="H16" s="32">
        <f t="shared" si="4"/>
        <v>344710882.21428698</v>
      </c>
      <c r="I16" s="32">
        <f t="shared" si="4"/>
        <v>374422110.86024994</v>
      </c>
      <c r="J16" s="32">
        <f t="shared" si="4"/>
        <v>408307587.1980741</v>
      </c>
      <c r="K16" s="32">
        <f t="shared" si="4"/>
        <v>413304304.26425791</v>
      </c>
      <c r="L16" s="32">
        <f t="shared" si="4"/>
        <v>426308183.77157104</v>
      </c>
      <c r="M16" s="32">
        <f t="shared" si="4"/>
        <v>423956798.44649643</v>
      </c>
      <c r="N16" s="32">
        <f t="shared" si="4"/>
        <v>407318865.41377205</v>
      </c>
      <c r="O16" s="32">
        <f t="shared" si="4"/>
        <v>405865921.16664088</v>
      </c>
      <c r="P16" s="32">
        <f t="shared" si="4"/>
        <v>406428277.98326492</v>
      </c>
      <c r="Q16" s="32">
        <f t="shared" si="4"/>
        <v>415536663.3345927</v>
      </c>
      <c r="R16" s="32">
        <f t="shared" si="4"/>
        <v>417326037.55583626</v>
      </c>
      <c r="S16" s="32">
        <f t="shared" si="4"/>
        <v>415754110.17304742</v>
      </c>
      <c r="T16" s="32">
        <f t="shared" si="4"/>
        <v>415955187.52827382</v>
      </c>
      <c r="U16" s="32">
        <f t="shared" si="4"/>
        <v>415955184.32413995</v>
      </c>
      <c r="V16" s="32">
        <f t="shared" si="4"/>
        <v>417505986.21897244</v>
      </c>
      <c r="W16" s="32">
        <f t="shared" si="4"/>
        <v>416924431.63674843</v>
      </c>
      <c r="X16" s="32">
        <f t="shared" si="4"/>
        <v>415955187.52827382</v>
      </c>
      <c r="Y16" s="20"/>
      <c r="Z16" s="32">
        <f>SUM(Z5:Z15)</f>
        <v>1596085254.0873232</v>
      </c>
      <c r="AA16" s="32">
        <f>SUM(AA5:AA15)</f>
        <v>2079195739.0941718</v>
      </c>
      <c r="AB16" s="32">
        <f>SUM(AB5:AB15)</f>
        <v>2060911010.2133822</v>
      </c>
      <c r="AC16" s="32">
        <f>SUM(AC5:AC15)</f>
        <v>2082295977.2364087</v>
      </c>
    </row>
    <row r="17" spans="4:29" x14ac:dyDescent="0.35">
      <c r="D17" s="21"/>
      <c r="E17" s="21"/>
      <c r="F17" s="21"/>
      <c r="G17" s="21"/>
      <c r="H17" s="21"/>
    </row>
    <row r="18" spans="4:29" ht="15.75" customHeight="1" x14ac:dyDescent="0.35">
      <c r="Z18" t="s">
        <v>219</v>
      </c>
    </row>
    <row r="19" spans="4:29" ht="18" hidden="1" x14ac:dyDescent="0.35">
      <c r="D19" s="92" t="s">
        <v>41</v>
      </c>
      <c r="E19" s="92"/>
      <c r="F19" s="92"/>
      <c r="G19" s="92"/>
      <c r="H19" s="92"/>
      <c r="I19" s="30"/>
      <c r="J19" s="30"/>
      <c r="K19" s="30"/>
      <c r="L19" s="30"/>
      <c r="M19" s="30"/>
      <c r="N19" s="30"/>
      <c r="O19" s="30"/>
      <c r="P19" s="30"/>
      <c r="Q19" s="30"/>
      <c r="R19" s="30"/>
      <c r="S19" s="30"/>
      <c r="T19" s="30"/>
      <c r="U19" s="30"/>
      <c r="V19" s="30"/>
      <c r="W19" s="30"/>
      <c r="X19" s="30"/>
      <c r="AA19" s="35">
        <f>SUM(I19:I19)</f>
        <v>0</v>
      </c>
      <c r="AB19" s="35">
        <f>SUM(J19:N19)</f>
        <v>0</v>
      </c>
      <c r="AC19" s="35">
        <f>SUM(O19:S19)</f>
        <v>0</v>
      </c>
    </row>
    <row r="24" spans="4:29" x14ac:dyDescent="0.35">
      <c r="E24" s="167"/>
      <c r="F24" s="167"/>
      <c r="G24" s="167"/>
      <c r="H24" s="167"/>
      <c r="I24" s="167"/>
    </row>
    <row r="75" spans="7:7" x14ac:dyDescent="0.35">
      <c r="G75" s="1">
        <f>+SUM(E13+E14)</f>
        <v>30793810.953064002</v>
      </c>
    </row>
  </sheetData>
  <mergeCells count="9">
    <mergeCell ref="Z2:AC2"/>
    <mergeCell ref="E3:I3"/>
    <mergeCell ref="E2:I2"/>
    <mergeCell ref="J3:N3"/>
    <mergeCell ref="O3:S3"/>
    <mergeCell ref="T3:X3"/>
    <mergeCell ref="J2:N2"/>
    <mergeCell ref="O2:S2"/>
    <mergeCell ref="T2:X2"/>
  </mergeCells>
  <phoneticPr fontId="46" type="noConversion"/>
  <pageMargins left="0.43307086614173229" right="0.43307086614173229" top="0.74803149606299213" bottom="0.55118110236220474" header="0.31496062992125984" footer="0.31496062992125984"/>
  <pageSetup paperSize="8" scale="65" orientation="landscape" r:id="rId1"/>
  <headerFooter>
    <oddHeader>&amp;F</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3800-70ED-425D-805A-22FEA49BFD8F}">
  <sheetPr codeName="Sheet5">
    <tabColor theme="4"/>
    <pageSetUpPr fitToPage="1"/>
  </sheetPr>
  <dimension ref="B1:AN60"/>
  <sheetViews>
    <sheetView zoomScale="55" zoomScaleNormal="55" workbookViewId="0">
      <pane xSplit="4" ySplit="4" topLeftCell="E5" activePane="bottomRight" state="frozen"/>
      <selection activeCell="HD7" sqref="HD7"/>
      <selection pane="topRight" activeCell="HD7" sqref="HD7"/>
      <selection pane="bottomLeft" activeCell="HD7" sqref="HD7"/>
      <selection pane="bottomRight" activeCell="O18" sqref="O18"/>
    </sheetView>
  </sheetViews>
  <sheetFormatPr defaultColWidth="9" defaultRowHeight="15.5" outlineLevelRow="1" outlineLevelCol="4" x14ac:dyDescent="0.35"/>
  <cols>
    <col min="1" max="1" width="2" customWidth="1"/>
    <col min="2" max="2" width="37.54296875" style="15" customWidth="1"/>
    <col min="3" max="3" width="33.26953125" style="1" customWidth="1"/>
    <col min="4" max="4" width="59" customWidth="1"/>
    <col min="5" max="8" width="15.54296875" customWidth="1"/>
    <col min="9" max="24" width="13.7265625" style="23" customWidth="1" outlineLevel="4"/>
    <col min="26" max="27" width="18" customWidth="1"/>
    <col min="28" max="28" width="18.26953125" bestFit="1" customWidth="1"/>
    <col min="29" max="29" width="18.1796875" customWidth="1"/>
    <col min="32" max="40" width="0" hidden="1" customWidth="1"/>
  </cols>
  <sheetData>
    <row r="1" spans="2:40" s="145" customFormat="1" ht="27" customHeight="1" x14ac:dyDescent="0.4">
      <c r="B1" s="146" t="s">
        <v>156</v>
      </c>
    </row>
    <row r="2" spans="2:40" s="17" customFormat="1" ht="31.5" customHeight="1" x14ac:dyDescent="0.35">
      <c r="B2" s="73" t="s">
        <v>210</v>
      </c>
      <c r="C2" s="26"/>
      <c r="D2" s="27"/>
      <c r="E2" s="168"/>
      <c r="F2" s="168"/>
      <c r="G2" s="168"/>
      <c r="H2" s="168"/>
      <c r="I2" s="124"/>
      <c r="J2" s="182"/>
      <c r="K2" s="198"/>
      <c r="L2" s="198"/>
      <c r="M2" s="198"/>
      <c r="N2" s="199"/>
      <c r="O2" s="182"/>
      <c r="P2" s="198"/>
      <c r="Q2" s="198"/>
      <c r="R2" s="198"/>
      <c r="S2" s="199"/>
      <c r="T2" s="182"/>
      <c r="U2" s="198"/>
      <c r="V2" s="198"/>
      <c r="W2" s="198"/>
      <c r="X2" s="199"/>
      <c r="Z2" s="126"/>
      <c r="AA2" s="126"/>
      <c r="AB2" s="128" t="s">
        <v>134</v>
      </c>
      <c r="AC2" s="126"/>
      <c r="AD2" s="130"/>
      <c r="AE2" s="130"/>
      <c r="AF2" s="182" t="s">
        <v>132</v>
      </c>
      <c r="AG2" s="198"/>
      <c r="AH2" s="198"/>
      <c r="AI2" s="198"/>
      <c r="AJ2" s="199"/>
      <c r="AK2" s="182"/>
      <c r="AL2" s="198"/>
      <c r="AM2" s="198"/>
      <c r="AN2" s="198"/>
    </row>
    <row r="3" spans="2:40" s="20" customFormat="1" ht="28.5" customHeight="1" x14ac:dyDescent="0.45">
      <c r="B3" s="79" t="s">
        <v>222</v>
      </c>
      <c r="C3" s="81"/>
      <c r="D3" s="80"/>
      <c r="E3" s="201" t="s">
        <v>6</v>
      </c>
      <c r="F3" s="202"/>
      <c r="G3" s="202"/>
      <c r="H3" s="202"/>
      <c r="I3" s="203" t="s">
        <v>6</v>
      </c>
      <c r="J3" s="201" t="s">
        <v>7</v>
      </c>
      <c r="K3" s="202"/>
      <c r="L3" s="202"/>
      <c r="M3" s="202"/>
      <c r="N3" s="203"/>
      <c r="O3" s="201" t="s">
        <v>8</v>
      </c>
      <c r="P3" s="202"/>
      <c r="Q3" s="202"/>
      <c r="R3" s="202"/>
      <c r="S3" s="203"/>
      <c r="T3" s="202" t="s">
        <v>9</v>
      </c>
      <c r="U3" s="202"/>
      <c r="V3" s="202"/>
      <c r="W3" s="202"/>
      <c r="X3" s="203"/>
      <c r="Y3" s="127"/>
      <c r="Z3" s="127"/>
      <c r="AA3" s="127"/>
      <c r="AB3" s="127"/>
      <c r="AC3" s="127"/>
      <c r="AD3" s="127"/>
      <c r="AE3" s="127"/>
      <c r="AF3" s="201" t="s">
        <v>5</v>
      </c>
      <c r="AG3" s="202"/>
      <c r="AH3" s="202"/>
      <c r="AI3" s="202"/>
      <c r="AJ3" s="203"/>
      <c r="AK3" s="201" t="s">
        <v>6</v>
      </c>
      <c r="AL3" s="202"/>
      <c r="AM3" s="202"/>
      <c r="AN3" s="202"/>
    </row>
    <row r="4" spans="2:40" s="18" customFormat="1" ht="36.75" customHeight="1" x14ac:dyDescent="0.35">
      <c r="B4" s="60" t="s">
        <v>43</v>
      </c>
      <c r="C4" s="41" t="s">
        <v>44</v>
      </c>
      <c r="D4" s="42" t="s">
        <v>45</v>
      </c>
      <c r="E4" s="42" t="s">
        <v>15</v>
      </c>
      <c r="F4" s="42" t="s">
        <v>16</v>
      </c>
      <c r="G4" s="42" t="s">
        <v>223</v>
      </c>
      <c r="H4" s="42" t="s">
        <v>17</v>
      </c>
      <c r="I4" s="29" t="s">
        <v>18</v>
      </c>
      <c r="J4" s="29" t="s">
        <v>20</v>
      </c>
      <c r="K4" s="29" t="s">
        <v>21</v>
      </c>
      <c r="L4" s="29" t="s">
        <v>22</v>
      </c>
      <c r="M4" s="29" t="s">
        <v>23</v>
      </c>
      <c r="N4" s="29" t="s">
        <v>24</v>
      </c>
      <c r="O4" s="29" t="s">
        <v>26</v>
      </c>
      <c r="P4" s="29" t="s">
        <v>27</v>
      </c>
      <c r="Q4" s="29" t="s">
        <v>28</v>
      </c>
      <c r="R4" s="29" t="s">
        <v>29</v>
      </c>
      <c r="S4" s="29" t="s">
        <v>30</v>
      </c>
      <c r="T4" s="29" t="s">
        <v>32</v>
      </c>
      <c r="U4" s="29" t="s">
        <v>33</v>
      </c>
      <c r="V4" s="29" t="s">
        <v>34</v>
      </c>
      <c r="W4" s="29" t="s">
        <v>35</v>
      </c>
      <c r="X4" s="29" t="s">
        <v>36</v>
      </c>
      <c r="Y4" s="99"/>
      <c r="Z4" s="34" t="s">
        <v>241</v>
      </c>
      <c r="AA4" s="34" t="s">
        <v>25</v>
      </c>
      <c r="AB4" s="34" t="s">
        <v>31</v>
      </c>
      <c r="AC4" s="34" t="s">
        <v>37</v>
      </c>
      <c r="AD4" s="99"/>
      <c r="AE4" s="99"/>
      <c r="AF4" s="29" t="s">
        <v>10</v>
      </c>
      <c r="AG4" s="29" t="s">
        <v>11</v>
      </c>
      <c r="AH4" s="29" t="s">
        <v>12</v>
      </c>
      <c r="AI4" s="29" t="s">
        <v>13</v>
      </c>
      <c r="AJ4" s="29" t="s">
        <v>14</v>
      </c>
      <c r="AK4" s="29" t="s">
        <v>15</v>
      </c>
      <c r="AL4" s="29" t="s">
        <v>16</v>
      </c>
      <c r="AM4" s="29" t="s">
        <v>18</v>
      </c>
      <c r="AN4" s="29" t="s">
        <v>17</v>
      </c>
    </row>
    <row r="5" spans="2:40" ht="39.75" customHeight="1" x14ac:dyDescent="0.35">
      <c r="B5" s="46"/>
      <c r="C5" s="204" t="s">
        <v>46</v>
      </c>
      <c r="D5" s="85" t="s">
        <v>47</v>
      </c>
      <c r="E5" s="30">
        <v>23751605.943964511</v>
      </c>
      <c r="F5" s="30">
        <v>19598845.553087462</v>
      </c>
      <c r="G5" s="30">
        <v>22277315.922261856</v>
      </c>
      <c r="H5" s="30">
        <v>26478629.181473505</v>
      </c>
      <c r="I5" s="30">
        <v>34280932.133323856</v>
      </c>
      <c r="J5" s="30">
        <v>20877301.462326121</v>
      </c>
      <c r="K5" s="30">
        <v>42949765.78297361</v>
      </c>
      <c r="L5" s="30">
        <v>47032094.449034773</v>
      </c>
      <c r="M5" s="30">
        <v>70460390.890547544</v>
      </c>
      <c r="N5" s="30">
        <v>43076101.933866352</v>
      </c>
      <c r="O5" s="30">
        <v>29510583.17603879</v>
      </c>
      <c r="P5" s="30">
        <v>100642961.21253198</v>
      </c>
      <c r="Q5" s="30">
        <v>76396279.83849819</v>
      </c>
      <c r="R5" s="30">
        <v>67718096.653310746</v>
      </c>
      <c r="S5" s="30">
        <v>30492077.299953483</v>
      </c>
      <c r="T5" s="30">
        <v>15545571.324661981</v>
      </c>
      <c r="U5" s="30">
        <v>64712528.659037404</v>
      </c>
      <c r="V5" s="30">
        <v>56416507.027762949</v>
      </c>
      <c r="W5" s="30">
        <v>49588947.528409868</v>
      </c>
      <c r="X5" s="30">
        <v>31229139.006882925</v>
      </c>
      <c r="Y5" s="98"/>
      <c r="Z5" s="30">
        <f>SUM(E5:I5)</f>
        <v>126387328.73411119</v>
      </c>
      <c r="AA5" s="30">
        <v>224395654.5187484</v>
      </c>
      <c r="AB5" s="30">
        <v>304759998.18033314</v>
      </c>
      <c r="AC5" s="30">
        <v>217492693.54675514</v>
      </c>
      <c r="AD5" s="98"/>
      <c r="AE5" s="98"/>
      <c r="AF5" s="30">
        <v>8872673.7057050839</v>
      </c>
      <c r="AG5" s="30">
        <v>14772680.857876657</v>
      </c>
      <c r="AH5" s="30">
        <v>26279581.950425845</v>
      </c>
      <c r="AI5" s="30">
        <v>45025862.27436088</v>
      </c>
      <c r="AJ5" s="30">
        <v>36324084.38757553</v>
      </c>
      <c r="AK5" s="30">
        <v>22357892.426209718</v>
      </c>
      <c r="AL5" s="30">
        <v>18365955.983999997</v>
      </c>
      <c r="AM5" s="30">
        <v>20843474.156505</v>
      </c>
      <c r="AN5" s="30">
        <v>31477107.944577165</v>
      </c>
    </row>
    <row r="6" spans="2:40" ht="39.75" customHeight="1" x14ac:dyDescent="0.35">
      <c r="B6" s="44"/>
      <c r="C6" s="205"/>
      <c r="D6" s="85" t="s">
        <v>48</v>
      </c>
      <c r="E6" s="30">
        <v>8699677.0837305356</v>
      </c>
      <c r="F6" s="30">
        <v>11077965.849459758</v>
      </c>
      <c r="G6" s="30">
        <v>8112206.7887286823</v>
      </c>
      <c r="H6" s="30">
        <v>8251536.2473133095</v>
      </c>
      <c r="I6" s="30">
        <v>16395929.881789668</v>
      </c>
      <c r="J6" s="30">
        <v>11241887.088597978</v>
      </c>
      <c r="K6" s="30">
        <v>10336105.416300062</v>
      </c>
      <c r="L6" s="30">
        <v>15900915.820898246</v>
      </c>
      <c r="M6" s="30">
        <v>2099672.8283261289</v>
      </c>
      <c r="N6" s="30">
        <v>6466569.9623088315</v>
      </c>
      <c r="O6" s="30">
        <v>15129306.119973468</v>
      </c>
      <c r="P6" s="30">
        <v>9604053.5993955582</v>
      </c>
      <c r="Q6" s="30">
        <v>6026783.0062460732</v>
      </c>
      <c r="R6" s="30">
        <v>10528506.799535727</v>
      </c>
      <c r="S6" s="30">
        <v>10063700.916214613</v>
      </c>
      <c r="T6" s="30">
        <v>41227446.07794895</v>
      </c>
      <c r="U6" s="30">
        <v>36384088.274043903</v>
      </c>
      <c r="V6" s="30">
        <v>33670686.587299645</v>
      </c>
      <c r="W6" s="30">
        <v>49321832.217327267</v>
      </c>
      <c r="X6" s="30">
        <v>45065529.293108918</v>
      </c>
      <c r="Y6" s="98"/>
      <c r="Z6" s="30">
        <f t="shared" ref="Z6:Z24" si="0">SUM(E6:I6)</f>
        <v>52537315.85102196</v>
      </c>
      <c r="AA6" s="30">
        <v>46045151.116431251</v>
      </c>
      <c r="AB6" s="30">
        <v>51352350.441365443</v>
      </c>
      <c r="AC6" s="30">
        <v>205669582.44972867</v>
      </c>
      <c r="AD6" s="98"/>
      <c r="AE6" s="98"/>
      <c r="AF6" s="30">
        <v>1515089.0817201242</v>
      </c>
      <c r="AG6" s="30">
        <v>10116296.937908147</v>
      </c>
      <c r="AH6" s="30">
        <v>17035132.978673376</v>
      </c>
      <c r="AI6" s="30">
        <v>10750704.318511482</v>
      </c>
      <c r="AJ6" s="30">
        <v>8016974.4939937526</v>
      </c>
      <c r="AK6" s="30">
        <v>8233092.3935200591</v>
      </c>
      <c r="AL6" s="30">
        <v>10392714.408000002</v>
      </c>
      <c r="AM6" s="30">
        <v>7638838.3611539993</v>
      </c>
      <c r="AN6" s="30">
        <v>9341251.754077401</v>
      </c>
    </row>
    <row r="7" spans="2:40" ht="39.75" customHeight="1" x14ac:dyDescent="0.35">
      <c r="B7" s="44"/>
      <c r="C7" s="205"/>
      <c r="D7" s="85" t="s">
        <v>49</v>
      </c>
      <c r="E7" s="30">
        <v>13820185.957631756</v>
      </c>
      <c r="F7" s="30">
        <v>5202732.8507463429</v>
      </c>
      <c r="G7" s="30">
        <v>2640525.1069010622</v>
      </c>
      <c r="H7" s="30">
        <v>4153986.3199606151</v>
      </c>
      <c r="I7" s="30">
        <v>8406595.5555184651</v>
      </c>
      <c r="J7" s="30">
        <v>16690672.086506844</v>
      </c>
      <c r="K7" s="30">
        <v>29623886.321238749</v>
      </c>
      <c r="L7" s="30">
        <v>26370052.068958402</v>
      </c>
      <c r="M7" s="30">
        <v>24455808.542566687</v>
      </c>
      <c r="N7" s="30">
        <v>23564897.862799257</v>
      </c>
      <c r="O7" s="30">
        <v>34649962.380431265</v>
      </c>
      <c r="P7" s="30">
        <v>22126771.80254015</v>
      </c>
      <c r="Q7" s="30">
        <v>23350309.122161515</v>
      </c>
      <c r="R7" s="30">
        <v>19942080.012091517</v>
      </c>
      <c r="S7" s="30">
        <v>24117336.334244952</v>
      </c>
      <c r="T7" s="30">
        <v>33668778.83127062</v>
      </c>
      <c r="U7" s="30">
        <v>30015183.497031838</v>
      </c>
      <c r="V7" s="30">
        <v>29132582.737412281</v>
      </c>
      <c r="W7" s="30">
        <v>19451792.457514092</v>
      </c>
      <c r="X7" s="30">
        <v>24192408.882122256</v>
      </c>
      <c r="Y7" s="98"/>
      <c r="Z7" s="30">
        <f t="shared" si="0"/>
        <v>34224025.790758245</v>
      </c>
      <c r="AA7" s="30">
        <v>120705316.88206995</v>
      </c>
      <c r="AB7" s="30">
        <v>124186459.65146939</v>
      </c>
      <c r="AC7" s="30">
        <v>136460746.4053511</v>
      </c>
      <c r="AD7" s="98"/>
      <c r="AE7" s="98"/>
      <c r="AF7" s="30">
        <v>10717561.996955212</v>
      </c>
      <c r="AG7" s="30">
        <v>14391350.891907053</v>
      </c>
      <c r="AH7" s="30">
        <v>10749937.400345419</v>
      </c>
      <c r="AI7" s="30">
        <v>10029675.539705049</v>
      </c>
      <c r="AJ7" s="30">
        <v>20994089.30795525</v>
      </c>
      <c r="AK7" s="30">
        <v>12868130.339403242</v>
      </c>
      <c r="AL7" s="30">
        <v>4863915.5039999997</v>
      </c>
      <c r="AM7" s="30">
        <v>2470509.5294879996</v>
      </c>
      <c r="AN7" s="30">
        <v>4885786.3884376492</v>
      </c>
    </row>
    <row r="8" spans="2:40" ht="39.75" customHeight="1" x14ac:dyDescent="0.35">
      <c r="B8" s="44"/>
      <c r="C8" s="205"/>
      <c r="D8" s="85" t="s">
        <v>50</v>
      </c>
      <c r="E8" s="30">
        <v>1046473.0619474541</v>
      </c>
      <c r="F8" s="30">
        <v>188553.66176311739</v>
      </c>
      <c r="G8" s="30">
        <v>164353.13573306249</v>
      </c>
      <c r="H8" s="30">
        <v>1514880.3674036313</v>
      </c>
      <c r="I8" s="30">
        <v>4731030.0040165326</v>
      </c>
      <c r="J8" s="30">
        <v>5498040.1079977825</v>
      </c>
      <c r="K8" s="30">
        <v>5710638.7121806005</v>
      </c>
      <c r="L8" s="30">
        <v>7719551.6737069134</v>
      </c>
      <c r="M8" s="30">
        <v>21326676.696193907</v>
      </c>
      <c r="N8" s="30">
        <v>6228571.722367784</v>
      </c>
      <c r="O8" s="30">
        <v>5573160.2628700621</v>
      </c>
      <c r="P8" s="30">
        <v>7453467.6563001135</v>
      </c>
      <c r="Q8" s="30">
        <v>7598226.9569244785</v>
      </c>
      <c r="R8" s="30">
        <v>6304676.9519043257</v>
      </c>
      <c r="S8" s="30">
        <v>5120402.93598672</v>
      </c>
      <c r="T8" s="30">
        <v>4156218.4202955784</v>
      </c>
      <c r="U8" s="30">
        <v>5925849.6214642432</v>
      </c>
      <c r="V8" s="30">
        <v>4992284.4190152111</v>
      </c>
      <c r="W8" s="30">
        <v>3417284.3279144019</v>
      </c>
      <c r="X8" s="30">
        <v>3748200.9110898185</v>
      </c>
      <c r="Y8" s="98"/>
      <c r="Z8" s="30">
        <f t="shared" si="0"/>
        <v>7645290.2308637975</v>
      </c>
      <c r="AA8" s="30">
        <f>SUM(J8:N8)</f>
        <v>46483478.912446983</v>
      </c>
      <c r="AB8" s="30">
        <f>SUM(O8:S8)</f>
        <v>32049934.763985701</v>
      </c>
      <c r="AC8" s="30">
        <f>SUM(T8:X8)</f>
        <v>22239837.699779253</v>
      </c>
      <c r="AD8" s="98"/>
      <c r="AE8" s="98"/>
      <c r="AF8" s="30">
        <v>15228396.552822256</v>
      </c>
      <c r="AG8" s="30">
        <v>5774599.8780357204</v>
      </c>
      <c r="AH8" s="30">
        <v>1682612.8230935305</v>
      </c>
      <c r="AI8" s="30">
        <v>792750.25598456187</v>
      </c>
      <c r="AJ8" s="30">
        <v>930355.72718599462</v>
      </c>
      <c r="AK8" s="30">
        <v>984600.12576776941</v>
      </c>
      <c r="AL8" s="30">
        <v>176822.35200000001</v>
      </c>
      <c r="AM8" s="30">
        <v>153774.84622499999</v>
      </c>
      <c r="AN8" s="30">
        <v>2203628.5193502153</v>
      </c>
    </row>
    <row r="9" spans="2:40" ht="39.75" customHeight="1" x14ac:dyDescent="0.35">
      <c r="B9" s="44"/>
      <c r="C9" s="205"/>
      <c r="D9" s="85" t="s">
        <v>51</v>
      </c>
      <c r="E9" s="30">
        <v>2036824.4414899999</v>
      </c>
      <c r="F9" s="30">
        <v>3064521.9557424295</v>
      </c>
      <c r="G9" s="30">
        <v>4563193.3383174594</v>
      </c>
      <c r="H9" s="30">
        <v>12001347.684878519</v>
      </c>
      <c r="I9" s="30">
        <v>29848580.405241907</v>
      </c>
      <c r="J9" s="30">
        <v>41822466.286975101</v>
      </c>
      <c r="K9" s="30">
        <v>10443568.039973211</v>
      </c>
      <c r="L9" s="30">
        <v>6002055.308054952</v>
      </c>
      <c r="M9" s="30">
        <v>4897541.4834364466</v>
      </c>
      <c r="N9" s="30">
        <v>2199219.773415342</v>
      </c>
      <c r="O9" s="30">
        <v>5201658.9342484111</v>
      </c>
      <c r="P9" s="30">
        <v>12269627.603125485</v>
      </c>
      <c r="Q9" s="30">
        <v>16270982.365724625</v>
      </c>
      <c r="R9" s="30">
        <v>17760042.763443477</v>
      </c>
      <c r="S9" s="30">
        <v>3668356.7795193628</v>
      </c>
      <c r="T9" s="30">
        <v>296894.06828691554</v>
      </c>
      <c r="U9" s="30">
        <v>546840.13934119779</v>
      </c>
      <c r="V9" s="30">
        <v>1323308.9430109281</v>
      </c>
      <c r="W9" s="30">
        <v>1321802.2271381936</v>
      </c>
      <c r="X9" s="30">
        <v>711281.63011609029</v>
      </c>
      <c r="Y9" s="98"/>
      <c r="Z9" s="30">
        <f t="shared" si="0"/>
        <v>51514467.825670317</v>
      </c>
      <c r="AA9" s="30">
        <f t="shared" ref="AA9:AA24" si="1">SUM(J9:N9)</f>
        <v>65364850.891855061</v>
      </c>
      <c r="AB9" s="30">
        <f t="shared" ref="AB9:AB24" si="2">SUM(O9:S9)</f>
        <v>55170668.446061365</v>
      </c>
      <c r="AC9" s="30">
        <f t="shared" ref="AC9:AC24" si="3">SUM(T9:X9)</f>
        <v>4200127.0078933248</v>
      </c>
      <c r="AD9" s="98"/>
      <c r="AE9" s="98"/>
      <c r="AF9" s="30">
        <v>38137.644680696685</v>
      </c>
      <c r="AG9" s="30">
        <v>390052.27406650101</v>
      </c>
      <c r="AH9" s="30">
        <v>124670.92866665171</v>
      </c>
      <c r="AI9" s="30">
        <v>423502.06149217614</v>
      </c>
      <c r="AJ9" s="30">
        <v>223235.94241945655</v>
      </c>
      <c r="AK9" s="30">
        <v>1906176.0631076714</v>
      </c>
      <c r="AL9" s="30">
        <v>2867953.8</v>
      </c>
      <c r="AM9" s="30">
        <v>4269405.7305899998</v>
      </c>
      <c r="AN9" s="30">
        <v>11165503.969100356</v>
      </c>
    </row>
    <row r="10" spans="2:40" ht="39.75" customHeight="1" x14ac:dyDescent="0.35">
      <c r="B10" s="44"/>
      <c r="C10" s="205"/>
      <c r="D10" s="85" t="s">
        <v>52</v>
      </c>
      <c r="E10" s="30">
        <v>5054693.347112814</v>
      </c>
      <c r="F10" s="30">
        <v>4420682.0484275334</v>
      </c>
      <c r="G10" s="30">
        <v>14792702.443905175</v>
      </c>
      <c r="H10" s="30">
        <v>5549173.4944859091</v>
      </c>
      <c r="I10" s="30">
        <v>4061044.7619353272</v>
      </c>
      <c r="J10" s="30">
        <v>6459985.9904696066</v>
      </c>
      <c r="K10" s="30">
        <v>8784309.8818155825</v>
      </c>
      <c r="L10" s="30">
        <v>11018965.793857951</v>
      </c>
      <c r="M10" s="30">
        <v>8674767.5363930836</v>
      </c>
      <c r="N10" s="30">
        <v>4701959.687736812</v>
      </c>
      <c r="O10" s="30">
        <v>8058957.553484071</v>
      </c>
      <c r="P10" s="30">
        <v>8245188.5100956894</v>
      </c>
      <c r="Q10" s="30">
        <v>7476616.2598017678</v>
      </c>
      <c r="R10" s="30">
        <v>7511469.5458131619</v>
      </c>
      <c r="S10" s="30">
        <v>6760022.6422766969</v>
      </c>
      <c r="T10" s="30">
        <v>6699939.9565755427</v>
      </c>
      <c r="U10" s="30">
        <v>6668020.2011208273</v>
      </c>
      <c r="V10" s="30">
        <v>6357629.8588964418</v>
      </c>
      <c r="W10" s="30">
        <v>6335601.6576749459</v>
      </c>
      <c r="X10" s="30">
        <v>6921108.6997757405</v>
      </c>
      <c r="Y10" s="98"/>
      <c r="Z10" s="30">
        <f t="shared" si="0"/>
        <v>33878296.095866755</v>
      </c>
      <c r="AA10" s="30">
        <f t="shared" si="1"/>
        <v>39639988.890273035</v>
      </c>
      <c r="AB10" s="30">
        <f t="shared" si="2"/>
        <v>38052254.511471391</v>
      </c>
      <c r="AC10" s="30">
        <f t="shared" si="3"/>
        <v>32982300.374043498</v>
      </c>
      <c r="AD10" s="98"/>
      <c r="AE10" s="98"/>
      <c r="AF10" s="30">
        <v>2725886.5752640823</v>
      </c>
      <c r="AG10" s="30">
        <v>3380169.9633282064</v>
      </c>
      <c r="AH10" s="30">
        <v>2534301.0867755744</v>
      </c>
      <c r="AI10" s="30">
        <v>1955228.2556920378</v>
      </c>
      <c r="AJ10" s="30">
        <v>5780017.8377325032</v>
      </c>
      <c r="AK10" s="30">
        <v>4620052.9436059119</v>
      </c>
      <c r="AL10" s="30">
        <v>3987616.1639999994</v>
      </c>
      <c r="AM10" s="30">
        <v>13477212.522774</v>
      </c>
      <c r="AN10" s="30">
        <v>10621225.913999043</v>
      </c>
    </row>
    <row r="11" spans="2:40" s="7" customFormat="1" ht="39.75" customHeight="1" x14ac:dyDescent="0.35">
      <c r="B11" s="62"/>
      <c r="C11" s="206"/>
      <c r="D11" s="91" t="s">
        <v>53</v>
      </c>
      <c r="E11" s="30">
        <v>38101697.802357607</v>
      </c>
      <c r="F11" s="30">
        <v>14469901.566040952</v>
      </c>
      <c r="G11" s="30">
        <v>6023172.8905788297</v>
      </c>
      <c r="H11" s="30">
        <v>3982121.6631596666</v>
      </c>
      <c r="I11" s="30">
        <v>2909732.9417651342</v>
      </c>
      <c r="J11" s="30">
        <v>5419118.962799768</v>
      </c>
      <c r="K11" s="30">
        <v>1515895.2388305138</v>
      </c>
      <c r="L11" s="30">
        <v>9887057.9248804115</v>
      </c>
      <c r="M11" s="30">
        <v>6880716.3920210516</v>
      </c>
      <c r="N11" s="30">
        <v>0</v>
      </c>
      <c r="O11" s="30">
        <v>2752144.6728542326</v>
      </c>
      <c r="P11" s="30">
        <v>7315871.3856910728</v>
      </c>
      <c r="Q11" s="30">
        <v>208878.09996883525</v>
      </c>
      <c r="R11" s="30">
        <v>1409435.6436768644</v>
      </c>
      <c r="S11" s="30">
        <v>3705035.6688249605</v>
      </c>
      <c r="T11" s="30">
        <v>0</v>
      </c>
      <c r="U11" s="30">
        <v>0</v>
      </c>
      <c r="V11" s="30">
        <v>0</v>
      </c>
      <c r="W11" s="30">
        <v>0</v>
      </c>
      <c r="X11" s="30">
        <v>0</v>
      </c>
      <c r="Y11" s="98"/>
      <c r="Z11" s="30">
        <f t="shared" si="0"/>
        <v>65486626.863902196</v>
      </c>
      <c r="AA11" s="30">
        <f t="shared" si="1"/>
        <v>23702788.518531747</v>
      </c>
      <c r="AB11" s="30">
        <f t="shared" si="2"/>
        <v>15391365.471015967</v>
      </c>
      <c r="AC11" s="30">
        <f t="shared" si="3"/>
        <v>0</v>
      </c>
      <c r="AD11" s="98"/>
      <c r="AE11" s="98"/>
      <c r="AF11" s="30">
        <v>21057880.806722041</v>
      </c>
      <c r="AG11" s="30">
        <v>23038080.657557908</v>
      </c>
      <c r="AH11" s="30">
        <v>18768949.034166232</v>
      </c>
      <c r="AI11" s="30">
        <v>26708476.7204796</v>
      </c>
      <c r="AJ11" s="30">
        <v>32107794.267046519</v>
      </c>
      <c r="AK11" s="30">
        <v>35576873.420022532</v>
      </c>
      <c r="AL11" s="30">
        <v>13517256.276000001</v>
      </c>
      <c r="AM11" s="30">
        <v>5635502.3644919991</v>
      </c>
      <c r="AN11" s="30">
        <v>5203487.632107025</v>
      </c>
    </row>
    <row r="12" spans="2:40" ht="39.75" customHeight="1" x14ac:dyDescent="0.35">
      <c r="B12" s="61" t="s">
        <v>54</v>
      </c>
      <c r="C12" s="47" t="s">
        <v>55</v>
      </c>
      <c r="D12" s="85" t="s">
        <v>56</v>
      </c>
      <c r="E12" s="30">
        <v>8839137.541991299</v>
      </c>
      <c r="F12" s="30">
        <v>8959974.4200546257</v>
      </c>
      <c r="G12" s="30">
        <v>11128161.676772896</v>
      </c>
      <c r="H12" s="30">
        <v>29733172.343258705</v>
      </c>
      <c r="I12" s="30">
        <v>49820486.521166615</v>
      </c>
      <c r="J12" s="30">
        <v>31533512.184374183</v>
      </c>
      <c r="K12" s="30">
        <v>23893533.869791016</v>
      </c>
      <c r="L12" s="30">
        <v>15248810.083800877</v>
      </c>
      <c r="M12" s="30">
        <v>12859610.511201831</v>
      </c>
      <c r="N12" s="30">
        <v>11464088.01290766</v>
      </c>
      <c r="O12" s="30">
        <v>9330228.4110760167</v>
      </c>
      <c r="P12" s="30">
        <v>10053077.918701284</v>
      </c>
      <c r="Q12" s="30">
        <v>12166190.726942152</v>
      </c>
      <c r="R12" s="30">
        <v>10201207.522488441</v>
      </c>
      <c r="S12" s="30">
        <v>12504715.887703745</v>
      </c>
      <c r="T12" s="30">
        <v>12412396.473612929</v>
      </c>
      <c r="U12" s="30">
        <v>10396896.235519847</v>
      </c>
      <c r="V12" s="30">
        <v>9787575.6154551283</v>
      </c>
      <c r="W12" s="30">
        <v>9399349.3461798131</v>
      </c>
      <c r="X12" s="30">
        <v>9170826.7059941199</v>
      </c>
      <c r="Y12" s="98"/>
      <c r="Z12" s="30">
        <f t="shared" si="0"/>
        <v>108480932.50324413</v>
      </c>
      <c r="AA12" s="30">
        <f t="shared" si="1"/>
        <v>94999554.662075564</v>
      </c>
      <c r="AB12" s="30">
        <f t="shared" si="2"/>
        <v>54255420.466911644</v>
      </c>
      <c r="AC12" s="30">
        <f t="shared" si="3"/>
        <v>51167044.376761839</v>
      </c>
      <c r="AD12" s="98"/>
      <c r="AE12" s="98"/>
      <c r="AF12" s="30">
        <v>10542397.004339185</v>
      </c>
      <c r="AG12" s="30">
        <v>9015689.3111661989</v>
      </c>
      <c r="AH12" s="30">
        <v>7635364.9781047525</v>
      </c>
      <c r="AI12" s="30">
        <v>7358778.8994359085</v>
      </c>
      <c r="AJ12" s="30">
        <v>6542541.6166054578</v>
      </c>
      <c r="AK12" s="30">
        <v>8260563.815526871</v>
      </c>
      <c r="AL12" s="30">
        <v>8384457.5889599994</v>
      </c>
      <c r="AM12" s="30">
        <v>10411917.868071718</v>
      </c>
      <c r="AN12" s="30">
        <v>34228209.888714768</v>
      </c>
    </row>
    <row r="13" spans="2:40" ht="39.75" customHeight="1" x14ac:dyDescent="0.35">
      <c r="B13" s="62"/>
      <c r="C13" s="204" t="s">
        <v>57</v>
      </c>
      <c r="D13" s="85" t="s">
        <v>58</v>
      </c>
      <c r="E13" s="30">
        <v>70863489.512084365</v>
      </c>
      <c r="F13" s="30">
        <v>60781743.419917963</v>
      </c>
      <c r="G13" s="30">
        <v>64001027.394382142</v>
      </c>
      <c r="H13" s="30">
        <v>88652568.253032178</v>
      </c>
      <c r="I13" s="30">
        <v>95472465.280879855</v>
      </c>
      <c r="J13" s="30">
        <v>98586410.420618325</v>
      </c>
      <c r="K13" s="30">
        <v>102159443.59678966</v>
      </c>
      <c r="L13" s="30">
        <v>110860775.97603065</v>
      </c>
      <c r="M13" s="30">
        <v>117000383.42431596</v>
      </c>
      <c r="N13" s="30">
        <v>118923097.11943397</v>
      </c>
      <c r="O13" s="30">
        <v>112036301.8410431</v>
      </c>
      <c r="P13" s="30">
        <v>113976330.99178453</v>
      </c>
      <c r="Q13" s="30">
        <v>115547124.95641613</v>
      </c>
      <c r="R13" s="30">
        <v>116218141.99722621</v>
      </c>
      <c r="S13" s="30">
        <v>117147178.87799069</v>
      </c>
      <c r="T13" s="30">
        <v>117950025.77868713</v>
      </c>
      <c r="U13" s="30">
        <v>119380953.2684328</v>
      </c>
      <c r="V13" s="30">
        <v>122584695.6650788</v>
      </c>
      <c r="W13" s="30">
        <v>122760104.7544473</v>
      </c>
      <c r="X13" s="30">
        <v>125943086.72068554</v>
      </c>
      <c r="Y13" s="98"/>
      <c r="Z13" s="30">
        <f t="shared" si="0"/>
        <v>379771293.86029649</v>
      </c>
      <c r="AA13" s="30">
        <f t="shared" si="1"/>
        <v>547530110.53718853</v>
      </c>
      <c r="AB13" s="30">
        <f t="shared" si="2"/>
        <v>574925078.66446066</v>
      </c>
      <c r="AC13" s="30">
        <f t="shared" si="3"/>
        <v>608618866.18733156</v>
      </c>
      <c r="AD13" s="98"/>
      <c r="AE13" s="98"/>
      <c r="AF13" s="30">
        <v>52426326.895749934</v>
      </c>
      <c r="AG13" s="30">
        <v>59010587.453992084</v>
      </c>
      <c r="AH13" s="30">
        <v>64370584.249178506</v>
      </c>
      <c r="AI13" s="30">
        <v>65789422.561899781</v>
      </c>
      <c r="AJ13" s="30">
        <v>63980708.507533893</v>
      </c>
      <c r="AK13" s="30">
        <v>66313188.129272379</v>
      </c>
      <c r="AL13" s="30">
        <v>56882789.651999995</v>
      </c>
      <c r="AM13" s="30">
        <v>59888219.111721002</v>
      </c>
      <c r="AN13" s="30">
        <v>72232522.169135213</v>
      </c>
    </row>
    <row r="14" spans="2:40" ht="39.75" customHeight="1" x14ac:dyDescent="0.35">
      <c r="B14" s="62"/>
      <c r="C14" s="205"/>
      <c r="D14" s="85" t="s">
        <v>59</v>
      </c>
      <c r="E14" s="30">
        <v>16467757.770643326</v>
      </c>
      <c r="F14" s="30">
        <v>12168203.471656058</v>
      </c>
      <c r="G14" s="30">
        <v>19574798.875326395</v>
      </c>
      <c r="H14" s="30">
        <v>17774989.010307509</v>
      </c>
      <c r="I14" s="30">
        <v>10023589.884384494</v>
      </c>
      <c r="J14" s="30">
        <v>24586017.14500396</v>
      </c>
      <c r="K14" s="30">
        <v>28121640.954585068</v>
      </c>
      <c r="L14" s="30">
        <v>33571629.908631071</v>
      </c>
      <c r="M14" s="30">
        <v>31613751.319607098</v>
      </c>
      <c r="N14" s="30">
        <v>14882489.938207302</v>
      </c>
      <c r="O14" s="30">
        <v>37531549.823603816</v>
      </c>
      <c r="P14" s="30">
        <v>37496172.817258403</v>
      </c>
      <c r="Q14" s="30">
        <v>44749911.383005448</v>
      </c>
      <c r="R14" s="30">
        <v>52560291.835803755</v>
      </c>
      <c r="S14" s="30">
        <v>78251505.766409293</v>
      </c>
      <c r="T14" s="30">
        <v>71926716.560607076</v>
      </c>
      <c r="U14" s="30">
        <v>67145669.342798963</v>
      </c>
      <c r="V14" s="30">
        <v>71435463.703054771</v>
      </c>
      <c r="W14" s="30">
        <v>71077060.354409367</v>
      </c>
      <c r="X14" s="30">
        <v>68165663.548510566</v>
      </c>
      <c r="Y14" s="98"/>
      <c r="Z14" s="30">
        <f t="shared" si="0"/>
        <v>76009339.012317792</v>
      </c>
      <c r="AA14" s="30">
        <f t="shared" si="1"/>
        <v>132775529.2660345</v>
      </c>
      <c r="AB14" s="30">
        <f t="shared" si="2"/>
        <v>250589431.62608069</v>
      </c>
      <c r="AC14" s="30">
        <f t="shared" si="3"/>
        <v>349750573.5093807</v>
      </c>
      <c r="AD14" s="98"/>
      <c r="AE14" s="98"/>
      <c r="AF14" s="30">
        <v>8061420.9283367377</v>
      </c>
      <c r="AG14" s="30">
        <v>6094825.0205222452</v>
      </c>
      <c r="AH14" s="30">
        <v>10230582.280520875</v>
      </c>
      <c r="AI14" s="30">
        <v>17715546.556553464</v>
      </c>
      <c r="AJ14" s="30">
        <v>25007545.800638098</v>
      </c>
      <c r="AK14" s="30">
        <v>15404766.233947929</v>
      </c>
      <c r="AL14" s="30">
        <v>11387238.144000001</v>
      </c>
      <c r="AM14" s="30">
        <v>18314893.685087997</v>
      </c>
      <c r="AN14" s="30">
        <v>23494049.969421886</v>
      </c>
    </row>
    <row r="15" spans="2:40" ht="39.75" customHeight="1" x14ac:dyDescent="0.35">
      <c r="B15" s="62"/>
      <c r="C15" s="205"/>
      <c r="D15" s="85" t="s">
        <v>60</v>
      </c>
      <c r="E15" s="30">
        <v>9259457.7826857679</v>
      </c>
      <c r="F15" s="30">
        <v>8235496.3461367302</v>
      </c>
      <c r="G15" s="30">
        <v>6277351.3876485825</v>
      </c>
      <c r="H15" s="30">
        <v>11247336.119187931</v>
      </c>
      <c r="I15" s="30">
        <v>9744615.7182494495</v>
      </c>
      <c r="J15" s="30">
        <v>12562437.754227391</v>
      </c>
      <c r="K15" s="30">
        <v>9364816.5397629924</v>
      </c>
      <c r="L15" s="30">
        <v>9668854.5058515482</v>
      </c>
      <c r="M15" s="30">
        <v>9769272.9161312263</v>
      </c>
      <c r="N15" s="30">
        <v>9394204.7424944546</v>
      </c>
      <c r="O15" s="30">
        <v>9872351.6712727547</v>
      </c>
      <c r="P15" s="30">
        <v>10451898.392553946</v>
      </c>
      <c r="Q15" s="30">
        <v>12056377.401114143</v>
      </c>
      <c r="R15" s="30">
        <v>11915401.178432176</v>
      </c>
      <c r="S15" s="30">
        <v>10821456.921558022</v>
      </c>
      <c r="T15" s="30">
        <v>9431610.3383393418</v>
      </c>
      <c r="U15" s="30">
        <v>9432014.4466712866</v>
      </c>
      <c r="V15" s="30">
        <v>9432263.5405518878</v>
      </c>
      <c r="W15" s="30">
        <v>9432515.8181764092</v>
      </c>
      <c r="X15" s="30">
        <v>9432603.2306902651</v>
      </c>
      <c r="Y15" s="98"/>
      <c r="Z15" s="30">
        <f t="shared" si="0"/>
        <v>44764257.353908457</v>
      </c>
      <c r="AA15" s="30">
        <f t="shared" si="1"/>
        <v>50759586.45846761</v>
      </c>
      <c r="AB15" s="30">
        <f t="shared" si="2"/>
        <v>55117485.564931042</v>
      </c>
      <c r="AC15" s="30">
        <f t="shared" si="3"/>
        <v>47161007.374429189</v>
      </c>
      <c r="AD15" s="98"/>
      <c r="AE15" s="98"/>
      <c r="AF15" s="30">
        <v>12649471.557425644</v>
      </c>
      <c r="AG15" s="30">
        <v>12150973.31457049</v>
      </c>
      <c r="AH15" s="30">
        <v>11106778.955328412</v>
      </c>
      <c r="AI15" s="30">
        <v>9990631.7489138395</v>
      </c>
      <c r="AJ15" s="30">
        <v>10438049.542398533</v>
      </c>
      <c r="AK15" s="30">
        <v>8665526.7990598194</v>
      </c>
      <c r="AL15" s="30">
        <v>7707244.4279999994</v>
      </c>
      <c r="AM15" s="30">
        <v>5873322.1266719997</v>
      </c>
      <c r="AN15" s="30">
        <v>15684394.64882943</v>
      </c>
    </row>
    <row r="16" spans="2:40" ht="39.75" customHeight="1" x14ac:dyDescent="0.35">
      <c r="B16" s="62"/>
      <c r="C16" s="206"/>
      <c r="D16" s="85" t="s">
        <v>61</v>
      </c>
      <c r="E16" s="30">
        <v>2126886.7086720625</v>
      </c>
      <c r="F16" s="30">
        <v>6947440.7989577251</v>
      </c>
      <c r="G16" s="30">
        <v>8280772.0246595927</v>
      </c>
      <c r="H16" s="30">
        <v>11572209.312490571</v>
      </c>
      <c r="I16" s="30">
        <v>21440966.128008246</v>
      </c>
      <c r="J16" s="30">
        <v>18055744.335373104</v>
      </c>
      <c r="K16" s="30">
        <v>9174192.5923690926</v>
      </c>
      <c r="L16" s="30">
        <v>6705626.6082157381</v>
      </c>
      <c r="M16" s="30">
        <v>3574207.916756229</v>
      </c>
      <c r="N16" s="30">
        <v>3575040.5267408756</v>
      </c>
      <c r="O16" s="30">
        <v>5536873.0496718744</v>
      </c>
      <c r="P16" s="30">
        <v>4151712.1764015332</v>
      </c>
      <c r="Q16" s="30">
        <v>4151849.8512553563</v>
      </c>
      <c r="R16" s="30">
        <v>4151905.1952656866</v>
      </c>
      <c r="S16" s="30">
        <v>4151950.5415472458</v>
      </c>
      <c r="T16" s="30">
        <v>4314231.8432301041</v>
      </c>
      <c r="U16" s="30">
        <v>4314369.5499690119</v>
      </c>
      <c r="V16" s="30">
        <v>4314414.972608842</v>
      </c>
      <c r="W16" s="30">
        <v>4314461.0427949205</v>
      </c>
      <c r="X16" s="30">
        <v>4314423.5787047055</v>
      </c>
      <c r="Y16" s="98"/>
      <c r="Z16" s="30">
        <f t="shared" si="0"/>
        <v>50368274.9727882</v>
      </c>
      <c r="AA16" s="30">
        <f t="shared" si="1"/>
        <v>41084811.979455039</v>
      </c>
      <c r="AB16" s="30">
        <f t="shared" si="2"/>
        <v>22144290.814141698</v>
      </c>
      <c r="AC16" s="30">
        <f t="shared" si="3"/>
        <v>21571900.987307586</v>
      </c>
      <c r="AD16" s="98"/>
      <c r="AE16" s="98"/>
      <c r="AF16" s="30">
        <v>3176317.7953033079</v>
      </c>
      <c r="AG16" s="30">
        <v>2500334.965383199</v>
      </c>
      <c r="AH16" s="30">
        <v>4225513.3103099894</v>
      </c>
      <c r="AI16" s="30">
        <v>1587406.9263548607</v>
      </c>
      <c r="AJ16" s="30">
        <v>2294914.411045026</v>
      </c>
      <c r="AK16" s="30">
        <v>1990467.126595356</v>
      </c>
      <c r="AL16" s="30">
        <v>6501809.9160000011</v>
      </c>
      <c r="AM16" s="30">
        <v>7741335.258657001</v>
      </c>
      <c r="AN16" s="30">
        <v>16178330.602484474</v>
      </c>
    </row>
    <row r="17" spans="2:40" ht="39.75" customHeight="1" x14ac:dyDescent="0.35">
      <c r="B17" s="62"/>
      <c r="C17" s="204" t="s">
        <v>62</v>
      </c>
      <c r="D17" s="85" t="s">
        <v>63</v>
      </c>
      <c r="E17" s="30">
        <v>8458095.1285427064</v>
      </c>
      <c r="F17" s="30">
        <v>3785647.5030102339</v>
      </c>
      <c r="G17" s="30">
        <v>13720690.34546721</v>
      </c>
      <c r="H17" s="30">
        <v>32256208.072388176</v>
      </c>
      <c r="I17" s="30">
        <v>21226120.3647434</v>
      </c>
      <c r="J17" s="30">
        <v>12822078.193688249</v>
      </c>
      <c r="K17" s="30">
        <v>14932357.3711557</v>
      </c>
      <c r="L17" s="30">
        <v>28238854.115887575</v>
      </c>
      <c r="M17" s="30">
        <v>14692631.227891007</v>
      </c>
      <c r="N17" s="30">
        <v>8616222.3500027489</v>
      </c>
      <c r="O17" s="30">
        <v>24345189.161635563</v>
      </c>
      <c r="P17" s="30">
        <v>23545965.318553135</v>
      </c>
      <c r="Q17" s="30">
        <v>21302511.942972258</v>
      </c>
      <c r="R17" s="30">
        <v>20686971.661994051</v>
      </c>
      <c r="S17" s="30">
        <v>20686876.937562127</v>
      </c>
      <c r="T17" s="30">
        <v>8071038.0464332253</v>
      </c>
      <c r="U17" s="30">
        <v>8092262.8173228214</v>
      </c>
      <c r="V17" s="30">
        <v>8092243.2208300531</v>
      </c>
      <c r="W17" s="30">
        <v>8092229.2414315268</v>
      </c>
      <c r="X17" s="30">
        <v>8092099.1696949005</v>
      </c>
      <c r="Y17" s="98"/>
      <c r="Z17" s="30">
        <f t="shared" si="0"/>
        <v>79446761.414151728</v>
      </c>
      <c r="AA17" s="30">
        <f t="shared" si="1"/>
        <v>79302143.258625284</v>
      </c>
      <c r="AB17" s="30">
        <f t="shared" si="2"/>
        <v>110567515.02271713</v>
      </c>
      <c r="AC17" s="30">
        <f t="shared" si="3"/>
        <v>40439872.495712526</v>
      </c>
      <c r="AD17" s="98"/>
      <c r="AE17" s="98"/>
      <c r="AF17" s="30">
        <v>3025788.6640070388</v>
      </c>
      <c r="AG17" s="30">
        <v>578240.72502016777</v>
      </c>
      <c r="AH17" s="30">
        <v>3751280.4696597112</v>
      </c>
      <c r="AI17" s="30">
        <v>6451659.7574264333</v>
      </c>
      <c r="AJ17" s="30">
        <v>18544146.465541013</v>
      </c>
      <c r="AK17" s="30">
        <v>7915566.0866488423</v>
      </c>
      <c r="AL17" s="30">
        <v>3542820.8640000001</v>
      </c>
      <c r="AM17" s="30">
        <v>12837581.162406001</v>
      </c>
      <c r="AN17" s="30">
        <v>28664182.25418061</v>
      </c>
    </row>
    <row r="18" spans="2:40" ht="39.75" customHeight="1" x14ac:dyDescent="0.35">
      <c r="B18" s="62"/>
      <c r="C18" s="206"/>
      <c r="D18" s="85" t="s">
        <v>64</v>
      </c>
      <c r="E18" s="30">
        <v>2586912.5090052271</v>
      </c>
      <c r="F18" s="30">
        <v>1143917.3971806478</v>
      </c>
      <c r="G18" s="30">
        <v>5734470.348700433</v>
      </c>
      <c r="H18" s="30">
        <v>9686026.4429853708</v>
      </c>
      <c r="I18" s="30">
        <v>10472704.223805752</v>
      </c>
      <c r="J18" s="30">
        <v>14232013.391338011</v>
      </c>
      <c r="K18" s="30">
        <v>25165613.873274699</v>
      </c>
      <c r="L18" s="30">
        <v>21004875.51203334</v>
      </c>
      <c r="M18" s="30">
        <v>21400469.925422199</v>
      </c>
      <c r="N18" s="30">
        <v>9501285.8312285617</v>
      </c>
      <c r="O18" s="30">
        <v>14382089.594967347</v>
      </c>
      <c r="P18" s="30">
        <v>17711497.816918898</v>
      </c>
      <c r="Q18" s="30">
        <v>15593791.022644043</v>
      </c>
      <c r="R18" s="30">
        <v>6239164.3158013364</v>
      </c>
      <c r="S18" s="30">
        <v>9337712.5738784373</v>
      </c>
      <c r="T18" s="30">
        <v>5478750.0612249011</v>
      </c>
      <c r="U18" s="30">
        <v>4030067.419386317</v>
      </c>
      <c r="V18" s="30">
        <v>3826819.6875810572</v>
      </c>
      <c r="W18" s="30">
        <v>7627458.5994325252</v>
      </c>
      <c r="X18" s="30">
        <v>10801357.142418027</v>
      </c>
      <c r="Y18" s="98"/>
      <c r="Z18" s="30">
        <f t="shared" si="0"/>
        <v>29624030.921677429</v>
      </c>
      <c r="AA18" s="30">
        <f t="shared" si="1"/>
        <v>91304258.533296794</v>
      </c>
      <c r="AB18" s="30">
        <f t="shared" si="2"/>
        <v>63264255.324210063</v>
      </c>
      <c r="AC18" s="30">
        <f t="shared" si="3"/>
        <v>31764452.910042826</v>
      </c>
      <c r="AD18" s="98"/>
      <c r="AE18" s="98"/>
      <c r="AF18" s="30">
        <v>2176307.8771924502</v>
      </c>
      <c r="AG18" s="30">
        <v>871657.7580622891</v>
      </c>
      <c r="AH18" s="30">
        <v>3652583.9497125344</v>
      </c>
      <c r="AI18" s="30">
        <v>2279540.2129512643</v>
      </c>
      <c r="AJ18" s="30">
        <v>3614210.0879188105</v>
      </c>
      <c r="AK18" s="30">
        <v>2494779.8238705145</v>
      </c>
      <c r="AL18" s="30">
        <v>1171889.7000000002</v>
      </c>
      <c r="AM18" s="30">
        <v>5611903.3880910007</v>
      </c>
      <c r="AN18" s="30">
        <v>12722072.159101769</v>
      </c>
    </row>
    <row r="19" spans="2:40" ht="39.75" customHeight="1" x14ac:dyDescent="0.35">
      <c r="B19" s="62"/>
      <c r="C19" s="204" t="s">
        <v>65</v>
      </c>
      <c r="D19" s="91" t="s">
        <v>66</v>
      </c>
      <c r="E19" s="30">
        <v>36704919.382424638</v>
      </c>
      <c r="F19" s="30">
        <v>29175879.793753028</v>
      </c>
      <c r="G19" s="30">
        <v>33872993.701992273</v>
      </c>
      <c r="H19" s="30">
        <v>37441994.093133815</v>
      </c>
      <c r="I19" s="30">
        <v>34671649.244996071</v>
      </c>
      <c r="J19" s="30">
        <v>47675754.609526679</v>
      </c>
      <c r="K19" s="30">
        <v>72236339.400261477</v>
      </c>
      <c r="L19" s="30">
        <v>67242928.008969858</v>
      </c>
      <c r="M19" s="30">
        <v>46672847.425717689</v>
      </c>
      <c r="N19" s="30">
        <v>47454317.146299131</v>
      </c>
      <c r="O19" s="30">
        <v>50122820.194590867</v>
      </c>
      <c r="P19" s="30">
        <v>56249622.622979738</v>
      </c>
      <c r="Q19" s="30">
        <v>48100424.687950514</v>
      </c>
      <c r="R19" s="30">
        <v>51176101.401154727</v>
      </c>
      <c r="S19" s="30">
        <v>41009176.327236496</v>
      </c>
      <c r="T19" s="30">
        <v>40688118.604572244</v>
      </c>
      <c r="U19" s="30">
        <v>62888692.347813003</v>
      </c>
      <c r="V19" s="30">
        <v>27491624.598913196</v>
      </c>
      <c r="W19" s="30">
        <v>21685249.08123802</v>
      </c>
      <c r="X19" s="30">
        <v>42798317.735700831</v>
      </c>
      <c r="Y19" s="98"/>
      <c r="Z19" s="30">
        <f t="shared" si="0"/>
        <v>171867436.21629983</v>
      </c>
      <c r="AA19" s="30">
        <f t="shared" si="1"/>
        <v>281282186.59077483</v>
      </c>
      <c r="AB19" s="30">
        <f t="shared" si="2"/>
        <v>246658145.23391235</v>
      </c>
      <c r="AC19" s="30">
        <f t="shared" si="3"/>
        <v>195552002.36823732</v>
      </c>
      <c r="AD19" s="98"/>
      <c r="AE19" s="98"/>
      <c r="AF19" s="30">
        <v>14780798.825225955</v>
      </c>
      <c r="AG19" s="30">
        <v>13908076.136505354</v>
      </c>
      <c r="AH19" s="30">
        <v>12311997.992836818</v>
      </c>
      <c r="AI19" s="30">
        <v>20984623.056783434</v>
      </c>
      <c r="AJ19" s="30">
        <v>27002767.659949303</v>
      </c>
      <c r="AK19" s="30">
        <v>34343703.42502746</v>
      </c>
      <c r="AL19" s="30">
        <v>27353903.291999999</v>
      </c>
      <c r="AM19" s="30">
        <v>31809741.190227002</v>
      </c>
      <c r="AN19" s="30">
        <v>38540345.285236508</v>
      </c>
    </row>
    <row r="20" spans="2:40" ht="39.75" customHeight="1" x14ac:dyDescent="0.35">
      <c r="B20" s="63"/>
      <c r="C20" s="206"/>
      <c r="D20" s="85" t="s">
        <v>67</v>
      </c>
      <c r="E20" s="30">
        <v>20682547.184172936</v>
      </c>
      <c r="F20" s="30">
        <v>14046793.60367284</v>
      </c>
      <c r="G20" s="30">
        <v>13178396.07206299</v>
      </c>
      <c r="H20" s="30">
        <v>12298733.622521395</v>
      </c>
      <c r="I20" s="30">
        <v>9019203.3814830985</v>
      </c>
      <c r="J20" s="30">
        <v>4242901.0217616735</v>
      </c>
      <c r="K20" s="30">
        <v>4348880.3138513817</v>
      </c>
      <c r="L20" s="30">
        <v>5971368.3209263291</v>
      </c>
      <c r="M20" s="30">
        <v>11085047.804544253</v>
      </c>
      <c r="N20" s="30">
        <v>2809529.3188716848</v>
      </c>
      <c r="O20" s="30">
        <v>10904845.750049517</v>
      </c>
      <c r="P20" s="30">
        <v>4928393.8933594683</v>
      </c>
      <c r="Q20" s="30">
        <v>6877853.6103346404</v>
      </c>
      <c r="R20" s="30">
        <v>4008684.683948094</v>
      </c>
      <c r="S20" s="30">
        <v>5678475.1421513632</v>
      </c>
      <c r="T20" s="30">
        <v>3524306.1557375626</v>
      </c>
      <c r="U20" s="30">
        <v>11315107.756877035</v>
      </c>
      <c r="V20" s="30">
        <v>2989539.0251640128</v>
      </c>
      <c r="W20" s="30">
        <v>4666458.3141374271</v>
      </c>
      <c r="X20" s="30">
        <v>1878106.6067605766</v>
      </c>
      <c r="Y20" s="98"/>
      <c r="Z20" s="30">
        <f t="shared" si="0"/>
        <v>69225673.863913253</v>
      </c>
      <c r="AA20" s="30">
        <f t="shared" si="1"/>
        <v>28457726.77995532</v>
      </c>
      <c r="AB20" s="30">
        <f t="shared" si="2"/>
        <v>32398253.079843082</v>
      </c>
      <c r="AC20" s="30">
        <f t="shared" si="3"/>
        <v>24373517.858676612</v>
      </c>
      <c r="AD20" s="98"/>
      <c r="AE20" s="98"/>
      <c r="AF20" s="30">
        <v>8720333.5654774047</v>
      </c>
      <c r="AG20" s="30">
        <v>12551262.651034428</v>
      </c>
      <c r="AH20" s="30">
        <v>18828177.494604558</v>
      </c>
      <c r="AI20" s="30">
        <v>21501522.927625816</v>
      </c>
      <c r="AJ20" s="30">
        <v>18003082.452087175</v>
      </c>
      <c r="AK20" s="30">
        <v>19342605.977142867</v>
      </c>
      <c r="AL20" s="30">
        <v>13125737.088</v>
      </c>
      <c r="AM20" s="30">
        <v>12708631.291355999</v>
      </c>
      <c r="AN20" s="30">
        <v>13533026.775919734</v>
      </c>
    </row>
    <row r="21" spans="2:40" ht="39.75" customHeight="1" x14ac:dyDescent="0.35">
      <c r="B21" s="64" t="s">
        <v>68</v>
      </c>
      <c r="C21" s="45" t="s">
        <v>69</v>
      </c>
      <c r="D21" s="85" t="s">
        <v>69</v>
      </c>
      <c r="E21" s="30">
        <v>14187400.960831271</v>
      </c>
      <c r="F21" s="30">
        <v>14602587.77203727</v>
      </c>
      <c r="G21" s="30">
        <v>29515174.716787606</v>
      </c>
      <c r="H21" s="30">
        <v>37766661.661426671</v>
      </c>
      <c r="I21" s="30">
        <v>30278987.675134208</v>
      </c>
      <c r="J21" s="30">
        <v>16761467.841043334</v>
      </c>
      <c r="K21" s="30">
        <v>21536482.386772681</v>
      </c>
      <c r="L21" s="30">
        <v>27171924.133250289</v>
      </c>
      <c r="M21" s="30">
        <v>26597600.742191564</v>
      </c>
      <c r="N21" s="30">
        <v>21625382.896742146</v>
      </c>
      <c r="O21" s="30">
        <v>41012938.512497567</v>
      </c>
      <c r="P21" s="30">
        <v>26332201.756698016</v>
      </c>
      <c r="Q21" s="30">
        <v>23377601.285842389</v>
      </c>
      <c r="R21" s="30">
        <v>23583176.666380659</v>
      </c>
      <c r="S21" s="30">
        <v>30970062.753344171</v>
      </c>
      <c r="T21" s="30">
        <v>37249819.9000808</v>
      </c>
      <c r="U21" s="30">
        <v>52964012.52689036</v>
      </c>
      <c r="V21" s="30">
        <v>42480803.916484855</v>
      </c>
      <c r="W21" s="30">
        <v>24159348.705035966</v>
      </c>
      <c r="X21" s="30">
        <v>22977976.564564891</v>
      </c>
      <c r="Y21" s="98"/>
      <c r="Z21" s="30">
        <f t="shared" si="0"/>
        <v>126350812.78621703</v>
      </c>
      <c r="AA21" s="30">
        <f t="shared" si="1"/>
        <v>113692858.00000001</v>
      </c>
      <c r="AB21" s="30">
        <f t="shared" si="2"/>
        <v>145275980.9747628</v>
      </c>
      <c r="AC21" s="30">
        <f t="shared" si="3"/>
        <v>179831961.61305687</v>
      </c>
      <c r="AD21" s="98"/>
      <c r="AE21" s="98"/>
      <c r="AF21" s="30">
        <v>4617819.0110318922</v>
      </c>
      <c r="AG21" s="30">
        <v>17148816.920645982</v>
      </c>
      <c r="AH21" s="30">
        <v>18657341.426659994</v>
      </c>
      <c r="AI21" s="30">
        <v>36917470.681300454</v>
      </c>
      <c r="AJ21" s="30">
        <v>43651949.647298053</v>
      </c>
      <c r="AK21" s="30">
        <v>13277376.075408872</v>
      </c>
      <c r="AL21" s="30">
        <v>14396794.860000001</v>
      </c>
      <c r="AM21" s="30">
        <v>28597366.402604997</v>
      </c>
      <c r="AN21" s="30">
        <v>50241240.850453891</v>
      </c>
    </row>
    <row r="22" spans="2:40" ht="39.75" customHeight="1" x14ac:dyDescent="0.35">
      <c r="B22" s="64" t="s">
        <v>70</v>
      </c>
      <c r="C22" s="45" t="s">
        <v>70</v>
      </c>
      <c r="D22" s="85" t="s">
        <v>70</v>
      </c>
      <c r="E22" s="30">
        <v>0</v>
      </c>
      <c r="F22" s="30">
        <v>0</v>
      </c>
      <c r="G22" s="30">
        <v>0</v>
      </c>
      <c r="H22" s="30">
        <v>97361.907612901879</v>
      </c>
      <c r="I22" s="30">
        <v>2083454.2565134934</v>
      </c>
      <c r="J22" s="30">
        <v>6997712.4190644212</v>
      </c>
      <c r="K22" s="30">
        <v>37585152.319099776</v>
      </c>
      <c r="L22" s="30">
        <v>31765630.893450391</v>
      </c>
      <c r="M22" s="30">
        <v>29796435.978428856</v>
      </c>
      <c r="N22" s="30">
        <v>21397007.987897817</v>
      </c>
      <c r="O22" s="30">
        <v>38766004.906555727</v>
      </c>
      <c r="P22" s="30">
        <v>38950697.137036815</v>
      </c>
      <c r="Q22" s="30">
        <v>38912624.741710067</v>
      </c>
      <c r="R22" s="30">
        <v>38988392.639881119</v>
      </c>
      <c r="S22" s="30">
        <v>39034328.4883928</v>
      </c>
      <c r="T22" s="30">
        <v>38409874.240770347</v>
      </c>
      <c r="U22" s="30">
        <v>38485176.397246055</v>
      </c>
      <c r="V22" s="30">
        <v>38566656.82987947</v>
      </c>
      <c r="W22" s="30">
        <v>38650019.708110787</v>
      </c>
      <c r="X22" s="30">
        <v>38705051.789264455</v>
      </c>
      <c r="Y22" s="98"/>
      <c r="Z22" s="30">
        <f t="shared" si="0"/>
        <v>2180816.1641263952</v>
      </c>
      <c r="AA22" s="30">
        <f t="shared" si="1"/>
        <v>127541939.59794126</v>
      </c>
      <c r="AB22" s="30">
        <f t="shared" si="2"/>
        <v>194652047.91357651</v>
      </c>
      <c r="AC22" s="30">
        <f t="shared" si="3"/>
        <v>192816778.96527112</v>
      </c>
      <c r="AD22" s="98"/>
      <c r="AE22" s="98"/>
      <c r="AF22" s="30">
        <v>0</v>
      </c>
      <c r="AG22" s="30">
        <v>0</v>
      </c>
      <c r="AH22" s="30">
        <v>0</v>
      </c>
      <c r="AI22" s="30">
        <v>0</v>
      </c>
      <c r="AJ22" s="30">
        <v>0</v>
      </c>
      <c r="AK22" s="30">
        <v>0</v>
      </c>
      <c r="AL22" s="30">
        <v>0</v>
      </c>
      <c r="AM22" s="30">
        <v>0</v>
      </c>
      <c r="AN22" s="30">
        <v>0</v>
      </c>
    </row>
    <row r="23" spans="2:40" ht="39.75" customHeight="1" x14ac:dyDescent="0.35">
      <c r="B23" s="96" t="s">
        <v>71</v>
      </c>
      <c r="C23" s="97" t="s">
        <v>4</v>
      </c>
      <c r="D23" s="107" t="s">
        <v>221</v>
      </c>
      <c r="E23" s="30">
        <v>36495252.638972014</v>
      </c>
      <c r="F23" s="30">
        <v>29730767.780687038</v>
      </c>
      <c r="G23" s="30">
        <v>22129717.465151604</v>
      </c>
      <c r="H23" s="30">
        <v>35372321.981449254</v>
      </c>
      <c r="I23" s="30">
        <v>47602461.189979464</v>
      </c>
      <c r="J23" s="30">
        <v>65538977.845551312</v>
      </c>
      <c r="K23" s="30">
        <v>79648438.434887409</v>
      </c>
      <c r="L23" s="30">
        <v>47940393.042174496</v>
      </c>
      <c r="M23" s="30">
        <v>15284766.024090275</v>
      </c>
      <c r="N23" s="30">
        <v>15284766.024090275</v>
      </c>
      <c r="O23" s="30">
        <v>37564827.053086974</v>
      </c>
      <c r="P23" s="30">
        <v>41945919.240098402</v>
      </c>
      <c r="Q23" s="30">
        <v>39795592.925877519</v>
      </c>
      <c r="R23" s="30">
        <v>39793265.294663563</v>
      </c>
      <c r="S23" s="30">
        <v>39799936.725793704</v>
      </c>
      <c r="T23" s="30">
        <v>39617607.94958134</v>
      </c>
      <c r="U23" s="30">
        <v>39611498.772186421</v>
      </c>
      <c r="V23" s="30">
        <v>39603858.155030876</v>
      </c>
      <c r="W23" s="30">
        <v>39596313.803904258</v>
      </c>
      <c r="X23" s="30">
        <v>39647505.969809458</v>
      </c>
      <c r="Y23" s="98"/>
      <c r="Z23" s="30">
        <f t="shared" si="0"/>
        <v>171330521.05623937</v>
      </c>
      <c r="AA23" s="30">
        <f t="shared" si="1"/>
        <v>223697341.37079376</v>
      </c>
      <c r="AB23" s="30">
        <f t="shared" si="2"/>
        <v>198899541.23952019</v>
      </c>
      <c r="AC23" s="30">
        <f t="shared" si="3"/>
        <v>198076784.65051234</v>
      </c>
      <c r="AD23" s="98"/>
      <c r="AE23" s="98"/>
      <c r="AF23" s="30">
        <v>34419358.584088631</v>
      </c>
      <c r="AG23" s="30">
        <v>45991229.223984599</v>
      </c>
      <c r="AH23" s="30">
        <v>30107444.312386531</v>
      </c>
      <c r="AI23" s="30">
        <v>42168146.968750179</v>
      </c>
      <c r="AJ23" s="30">
        <v>47848317.611174315</v>
      </c>
      <c r="AK23" s="30">
        <v>34159391.870012119</v>
      </c>
      <c r="AL23" s="30">
        <v>27129426.651697502</v>
      </c>
      <c r="AM23" s="30">
        <v>20264484.545488689</v>
      </c>
      <c r="AN23" s="30">
        <v>31167652.047778312</v>
      </c>
    </row>
    <row r="24" spans="2:40" ht="39.75" customHeight="1" x14ac:dyDescent="0.35">
      <c r="B24" s="48" t="s">
        <v>72</v>
      </c>
      <c r="C24" s="45" t="s">
        <v>73</v>
      </c>
      <c r="D24" s="85" t="s">
        <v>73</v>
      </c>
      <c r="E24" s="30">
        <v>3484263.5326052927</v>
      </c>
      <c r="F24" s="30">
        <v>4947254.0967073226</v>
      </c>
      <c r="G24" s="30">
        <v>3909073.4799336805</v>
      </c>
      <c r="H24" s="30">
        <v>5749386.781365674</v>
      </c>
      <c r="I24" s="30">
        <v>9897606.7821673267</v>
      </c>
      <c r="J24" s="30">
        <v>7312779.4209758239</v>
      </c>
      <c r="K24" s="30">
        <v>9891081.2151042856</v>
      </c>
      <c r="L24" s="30">
        <v>11605016.442295885</v>
      </c>
      <c r="M24" s="30">
        <v>6088533.8662060238</v>
      </c>
      <c r="N24" s="30">
        <v>6161524.7008560747</v>
      </c>
      <c r="O24" s="30">
        <v>6101590.6094985772</v>
      </c>
      <c r="P24" s="30">
        <v>5410777.4568276871</v>
      </c>
      <c r="Q24" s="30">
        <v>5520482.1957207546</v>
      </c>
      <c r="R24" s="30">
        <v>5633477.9668740686</v>
      </c>
      <c r="S24" s="30">
        <v>5749863.3348309845</v>
      </c>
      <c r="T24" s="30">
        <v>5749863.6923444802</v>
      </c>
      <c r="U24" s="30">
        <v>5749863.4544916609</v>
      </c>
      <c r="V24" s="30">
        <v>5749864.2328139031</v>
      </c>
      <c r="W24" s="30">
        <v>5749863.9117552228</v>
      </c>
      <c r="X24" s="30">
        <v>5749863.030742933</v>
      </c>
      <c r="Y24" s="98"/>
      <c r="Z24" s="30">
        <f t="shared" si="0"/>
        <v>27987584.672779296</v>
      </c>
      <c r="AA24" s="30">
        <f t="shared" si="1"/>
        <v>41058935.64543809</v>
      </c>
      <c r="AB24" s="30">
        <f t="shared" si="2"/>
        <v>28416191.56375207</v>
      </c>
      <c r="AC24" s="30">
        <f t="shared" si="3"/>
        <v>28749318.3221482</v>
      </c>
      <c r="AD24" s="98"/>
      <c r="AE24" s="98"/>
      <c r="AF24" s="30">
        <v>3339935.3097262457</v>
      </c>
      <c r="AG24" s="30">
        <v>11350782.46741035</v>
      </c>
      <c r="AH24" s="30">
        <v>14200658.060362071</v>
      </c>
      <c r="AI24" s="30">
        <v>3395298.9006306347</v>
      </c>
      <c r="AJ24" s="30">
        <v>5413770.1402621074</v>
      </c>
      <c r="AK24" s="30">
        <v>3260771.8211357645</v>
      </c>
      <c r="AL24" s="30">
        <v>4629921.5313599994</v>
      </c>
      <c r="AM24" s="30">
        <v>3657473.1025232403</v>
      </c>
      <c r="AN24" s="30">
        <v>7647590.0621118024</v>
      </c>
    </row>
    <row r="25" spans="2:40" s="20" customFormat="1" ht="30.75" customHeight="1" x14ac:dyDescent="0.45">
      <c r="B25" s="48" t="s">
        <v>74</v>
      </c>
      <c r="C25" s="40"/>
      <c r="D25" s="31"/>
      <c r="E25" s="32">
        <f t="shared" ref="E25:H25" si="4">SUM(E5:E24)</f>
        <v>322667278.29086554</v>
      </c>
      <c r="F25" s="32">
        <f t="shared" si="4"/>
        <v>252548909.88903904</v>
      </c>
      <c r="G25" s="32">
        <f t="shared" si="4"/>
        <v>289896097.11531156</v>
      </c>
      <c r="H25" s="32">
        <f t="shared" si="4"/>
        <v>391580644.55983531</v>
      </c>
      <c r="I25" s="32">
        <f t="shared" ref="I25" si="5">SUM(I5:I24)</f>
        <v>452388156.3351022</v>
      </c>
      <c r="J25" s="32">
        <f t="shared" ref="J25:X25" si="6">SUM(J5:J24)</f>
        <v>468917278.56821966</v>
      </c>
      <c r="K25" s="32">
        <f t="shared" si="6"/>
        <v>547422142.26101756</v>
      </c>
      <c r="L25" s="32">
        <f t="shared" si="6"/>
        <v>540927380.59090972</v>
      </c>
      <c r="M25" s="32">
        <f t="shared" si="6"/>
        <v>485231133.45198911</v>
      </c>
      <c r="N25" s="32">
        <f t="shared" si="6"/>
        <v>377326277.53826708</v>
      </c>
      <c r="O25" s="32">
        <f t="shared" si="6"/>
        <v>498383383.67945004</v>
      </c>
      <c r="P25" s="32">
        <f t="shared" si="6"/>
        <v>558862209.30885196</v>
      </c>
      <c r="Q25" s="32">
        <f t="shared" si="6"/>
        <v>525480412.38111079</v>
      </c>
      <c r="R25" s="32">
        <f t="shared" si="6"/>
        <v>516330490.72968972</v>
      </c>
      <c r="S25" s="32">
        <f t="shared" si="6"/>
        <v>499070172.85541975</v>
      </c>
      <c r="T25" s="32">
        <f t="shared" si="6"/>
        <v>496419208.32426101</v>
      </c>
      <c r="U25" s="32">
        <f t="shared" si="6"/>
        <v>578059094.72764492</v>
      </c>
      <c r="V25" s="32">
        <f t="shared" si="6"/>
        <v>518248822.73684436</v>
      </c>
      <c r="W25" s="32">
        <f t="shared" si="6"/>
        <v>496647693.09703225</v>
      </c>
      <c r="X25" s="32">
        <f t="shared" si="6"/>
        <v>499544550.21663702</v>
      </c>
      <c r="Y25" s="98"/>
      <c r="Z25" s="32">
        <f t="shared" ref="Z25" si="7">SUM(Z5:Z24)</f>
        <v>1709081086.1901536</v>
      </c>
      <c r="AA25" s="32">
        <f t="shared" ref="AA25:AC25" si="8">SUM(AA5:AA24)</f>
        <v>2419824212.4104033</v>
      </c>
      <c r="AB25" s="32">
        <f t="shared" si="8"/>
        <v>2598126668.9545226</v>
      </c>
      <c r="AC25" s="32">
        <f t="shared" si="8"/>
        <v>2588919369.1024194</v>
      </c>
      <c r="AD25" s="98"/>
      <c r="AE25" s="98"/>
      <c r="AF25" s="32">
        <f t="shared" ref="AF25:AN25" si="9">SUM(AF5:AF24)</f>
        <v>218091902.38177389</v>
      </c>
      <c r="AG25" s="32">
        <f t="shared" si="9"/>
        <v>263035707.4089776</v>
      </c>
      <c r="AH25" s="32">
        <f t="shared" si="9"/>
        <v>276253493.68181145</v>
      </c>
      <c r="AI25" s="32">
        <f t="shared" si="9"/>
        <v>331826248.62485182</v>
      </c>
      <c r="AJ25" s="32">
        <f t="shared" si="9"/>
        <v>376718555.90636075</v>
      </c>
      <c r="AK25" s="32">
        <f t="shared" si="9"/>
        <v>301975524.89528567</v>
      </c>
      <c r="AL25" s="32">
        <f t="shared" si="9"/>
        <v>236386268.20401749</v>
      </c>
      <c r="AM25" s="32">
        <f t="shared" si="9"/>
        <v>272205586.6441347</v>
      </c>
      <c r="AN25" s="32">
        <f t="shared" si="9"/>
        <v>419231608.8350172</v>
      </c>
    </row>
    <row r="26" spans="2:40" ht="27.75" customHeight="1" x14ac:dyDescent="0.35">
      <c r="B26" s="65"/>
      <c r="C26" s="21"/>
      <c r="D26" s="7"/>
      <c r="E26" s="7"/>
      <c r="F26" s="7"/>
      <c r="G26" s="7"/>
      <c r="H26" s="7"/>
      <c r="I26" s="106"/>
      <c r="J26" s="106"/>
      <c r="K26" s="106"/>
      <c r="L26" s="106"/>
      <c r="M26" s="106"/>
      <c r="N26" s="106"/>
      <c r="O26" s="106"/>
      <c r="P26" s="106"/>
      <c r="Q26" s="106"/>
      <c r="R26" s="106"/>
      <c r="S26" s="106"/>
      <c r="T26" s="106"/>
      <c r="U26" s="106"/>
      <c r="V26" s="106"/>
      <c r="W26" s="106"/>
      <c r="X26" s="106"/>
      <c r="Y26" s="106"/>
      <c r="Z26" s="106"/>
      <c r="AA26" s="106"/>
      <c r="AB26" s="106"/>
      <c r="AC26" s="106"/>
      <c r="AD26" s="98"/>
      <c r="AE26" s="98"/>
      <c r="AF26" s="19"/>
      <c r="AG26" s="19"/>
      <c r="AH26" s="19"/>
      <c r="AI26" s="19"/>
      <c r="AJ26" s="19"/>
      <c r="AK26" s="19"/>
      <c r="AL26" s="19"/>
      <c r="AM26" s="19"/>
      <c r="AN26" s="19"/>
    </row>
    <row r="27" spans="2:40" ht="27.75" customHeight="1" x14ac:dyDescent="0.35">
      <c r="B27" s="84" t="s">
        <v>75</v>
      </c>
      <c r="C27" s="84"/>
      <c r="D27" s="7"/>
      <c r="E27" s="7"/>
      <c r="F27" s="7"/>
      <c r="G27" s="7"/>
      <c r="H27" s="7"/>
      <c r="I27" s="19"/>
      <c r="J27" s="19"/>
      <c r="K27" s="19"/>
      <c r="L27" s="19"/>
      <c r="M27" s="19"/>
      <c r="N27" s="19"/>
      <c r="O27" s="19"/>
      <c r="P27" s="19"/>
      <c r="Q27" s="19"/>
      <c r="R27" s="19"/>
      <c r="S27" s="19"/>
      <c r="T27" s="19"/>
      <c r="U27" s="19"/>
      <c r="V27" s="19"/>
      <c r="W27" s="19"/>
      <c r="X27" s="19"/>
      <c r="Y27" s="19"/>
      <c r="Z27" s="19"/>
      <c r="AA27" s="19"/>
      <c r="AB27" s="19"/>
      <c r="AC27" s="19"/>
      <c r="AD27" s="98"/>
      <c r="AE27" s="98"/>
      <c r="AF27" s="19"/>
      <c r="AG27" s="19"/>
      <c r="AH27" s="19"/>
      <c r="AI27" s="19"/>
      <c r="AJ27" s="19"/>
      <c r="AK27" s="19"/>
      <c r="AL27" s="19"/>
      <c r="AM27" s="19"/>
      <c r="AN27" s="19"/>
    </row>
    <row r="28" spans="2:40" ht="27.75" customHeight="1" x14ac:dyDescent="0.35">
      <c r="B28" s="185" t="s">
        <v>54</v>
      </c>
      <c r="C28" s="83" t="s">
        <v>76</v>
      </c>
      <c r="D28" s="38"/>
      <c r="E28" s="30">
        <f t="shared" ref="E28:H28" si="10">SUM(E5:E11)</f>
        <v>92511157.638234675</v>
      </c>
      <c r="F28" s="30">
        <f t="shared" si="10"/>
        <v>58023203.48526758</v>
      </c>
      <c r="G28" s="30">
        <f t="shared" si="10"/>
        <v>58573469.626426131</v>
      </c>
      <c r="H28" s="30">
        <f t="shared" si="10"/>
        <v>61931674.958675161</v>
      </c>
      <c r="I28" s="30">
        <f>SUM(I5:I11)</f>
        <v>100633845.68359089</v>
      </c>
      <c r="J28" s="30">
        <f t="shared" ref="J28:X28" si="11">SUM(J5:J11)</f>
        <v>108009471.9856732</v>
      </c>
      <c r="K28" s="30">
        <f t="shared" si="11"/>
        <v>109364169.39331234</v>
      </c>
      <c r="L28" s="30">
        <f t="shared" si="11"/>
        <v>123930693.03939165</v>
      </c>
      <c r="M28" s="30">
        <f t="shared" si="11"/>
        <v>138795574.36948487</v>
      </c>
      <c r="N28" s="30">
        <f t="shared" si="11"/>
        <v>86237320.942494363</v>
      </c>
      <c r="O28" s="30">
        <f t="shared" si="11"/>
        <v>100875773.09990029</v>
      </c>
      <c r="P28" s="30">
        <f t="shared" si="11"/>
        <v>167657941.76968005</v>
      </c>
      <c r="Q28" s="30">
        <f t="shared" si="11"/>
        <v>137328075.64932546</v>
      </c>
      <c r="R28" s="30">
        <f t="shared" si="11"/>
        <v>131174308.3697758</v>
      </c>
      <c r="S28" s="30">
        <f t="shared" si="11"/>
        <v>83926932.577020779</v>
      </c>
      <c r="T28" s="30">
        <f t="shared" si="11"/>
        <v>101594848.67903958</v>
      </c>
      <c r="U28" s="30">
        <f t="shared" si="11"/>
        <v>144252510.39203942</v>
      </c>
      <c r="V28" s="30">
        <f t="shared" si="11"/>
        <v>131892999.57339746</v>
      </c>
      <c r="W28" s="30">
        <f t="shared" si="11"/>
        <v>129437260.41597876</v>
      </c>
      <c r="X28" s="30">
        <f t="shared" si="11"/>
        <v>111867668.42309575</v>
      </c>
      <c r="Y28" s="98"/>
      <c r="Z28" s="30">
        <f t="shared" ref="Z28" si="12">SUM(Z5:Z11)</f>
        <v>371673351.39219445</v>
      </c>
      <c r="AA28" s="30">
        <f t="shared" ref="AA28:AC28" si="13">SUM(AA5:AA11)</f>
        <v>566337229.73035645</v>
      </c>
      <c r="AB28" s="30">
        <f t="shared" si="13"/>
        <v>620963031.4657023</v>
      </c>
      <c r="AC28" s="30">
        <f t="shared" si="13"/>
        <v>619045287.48355103</v>
      </c>
      <c r="AD28" s="98"/>
      <c r="AE28" s="98"/>
      <c r="AF28" s="30">
        <f t="shared" ref="AF28:AN28" si="14">SUM(AF5:AF11)</f>
        <v>60155626.363869488</v>
      </c>
      <c r="AG28" s="30">
        <f t="shared" si="14"/>
        <v>71863231.460680187</v>
      </c>
      <c r="AH28" s="30">
        <f t="shared" si="14"/>
        <v>77175186.20214662</v>
      </c>
      <c r="AI28" s="30">
        <f t="shared" si="14"/>
        <v>95686199.426225781</v>
      </c>
      <c r="AJ28" s="30">
        <f t="shared" si="14"/>
        <v>104376551.963909</v>
      </c>
      <c r="AK28" s="30">
        <f t="shared" si="14"/>
        <v>86546817.711636901</v>
      </c>
      <c r="AL28" s="30">
        <f t="shared" si="14"/>
        <v>54172234.487999991</v>
      </c>
      <c r="AM28" s="30">
        <f t="shared" si="14"/>
        <v>54488717.511227995</v>
      </c>
      <c r="AN28" s="30">
        <f t="shared" si="14"/>
        <v>74897992.121648848</v>
      </c>
    </row>
    <row r="29" spans="2:40" ht="27.75" customHeight="1" x14ac:dyDescent="0.35">
      <c r="B29" s="186"/>
      <c r="C29" s="83" t="s">
        <v>56</v>
      </c>
      <c r="D29" s="38"/>
      <c r="E29" s="30">
        <f t="shared" ref="E29:H29" si="15">E12</f>
        <v>8839137.541991299</v>
      </c>
      <c r="F29" s="30">
        <f t="shared" si="15"/>
        <v>8959974.4200546257</v>
      </c>
      <c r="G29" s="30">
        <f t="shared" si="15"/>
        <v>11128161.676772896</v>
      </c>
      <c r="H29" s="30">
        <f t="shared" si="15"/>
        <v>29733172.343258705</v>
      </c>
      <c r="I29" s="30">
        <f>I12</f>
        <v>49820486.521166615</v>
      </c>
      <c r="J29" s="30">
        <f t="shared" ref="J29:X29" si="16">J12</f>
        <v>31533512.184374183</v>
      </c>
      <c r="K29" s="30">
        <f t="shared" si="16"/>
        <v>23893533.869791016</v>
      </c>
      <c r="L29" s="30">
        <f t="shared" si="16"/>
        <v>15248810.083800877</v>
      </c>
      <c r="M29" s="30">
        <f t="shared" si="16"/>
        <v>12859610.511201831</v>
      </c>
      <c r="N29" s="30">
        <f t="shared" si="16"/>
        <v>11464088.01290766</v>
      </c>
      <c r="O29" s="30">
        <f t="shared" si="16"/>
        <v>9330228.4110760167</v>
      </c>
      <c r="P29" s="30">
        <f t="shared" si="16"/>
        <v>10053077.918701284</v>
      </c>
      <c r="Q29" s="30">
        <f t="shared" si="16"/>
        <v>12166190.726942152</v>
      </c>
      <c r="R29" s="30">
        <f t="shared" si="16"/>
        <v>10201207.522488441</v>
      </c>
      <c r="S29" s="30">
        <f t="shared" si="16"/>
        <v>12504715.887703745</v>
      </c>
      <c r="T29" s="30">
        <f t="shared" si="16"/>
        <v>12412396.473612929</v>
      </c>
      <c r="U29" s="30">
        <f t="shared" si="16"/>
        <v>10396896.235519847</v>
      </c>
      <c r="V29" s="30">
        <f t="shared" si="16"/>
        <v>9787575.6154551283</v>
      </c>
      <c r="W29" s="30">
        <f t="shared" si="16"/>
        <v>9399349.3461798131</v>
      </c>
      <c r="X29" s="30">
        <f t="shared" si="16"/>
        <v>9170826.7059941199</v>
      </c>
      <c r="Y29" s="98"/>
      <c r="Z29" s="30">
        <f t="shared" ref="Z29" si="17">Z12</f>
        <v>108480932.50324413</v>
      </c>
      <c r="AA29" s="30">
        <f t="shared" ref="AA29:AC29" si="18">AA12</f>
        <v>94999554.662075564</v>
      </c>
      <c r="AB29" s="30">
        <f t="shared" si="18"/>
        <v>54255420.466911644</v>
      </c>
      <c r="AC29" s="30">
        <f t="shared" si="18"/>
        <v>51167044.376761839</v>
      </c>
      <c r="AD29" s="98"/>
      <c r="AE29" s="98"/>
      <c r="AF29" s="30">
        <f t="shared" ref="AF29:AN29" si="19">AF12</f>
        <v>10542397.004339185</v>
      </c>
      <c r="AG29" s="30">
        <f t="shared" si="19"/>
        <v>9015689.3111661989</v>
      </c>
      <c r="AH29" s="30">
        <f t="shared" si="19"/>
        <v>7635364.9781047525</v>
      </c>
      <c r="AI29" s="30">
        <f t="shared" si="19"/>
        <v>7358778.8994359085</v>
      </c>
      <c r="AJ29" s="30">
        <f t="shared" si="19"/>
        <v>6542541.6166054578</v>
      </c>
      <c r="AK29" s="30">
        <f t="shared" si="19"/>
        <v>8260563.815526871</v>
      </c>
      <c r="AL29" s="30">
        <f t="shared" si="19"/>
        <v>8384457.5889599994</v>
      </c>
      <c r="AM29" s="30">
        <f t="shared" si="19"/>
        <v>10411917.868071718</v>
      </c>
      <c r="AN29" s="30">
        <f t="shared" si="19"/>
        <v>34228209.888714768</v>
      </c>
    </row>
    <row r="30" spans="2:40" ht="27.75" customHeight="1" x14ac:dyDescent="0.35">
      <c r="B30" s="186"/>
      <c r="C30" s="83" t="s">
        <v>57</v>
      </c>
      <c r="D30" s="38"/>
      <c r="E30" s="30">
        <f t="shared" ref="E30:H30" si="20">SUM(E13:E16)</f>
        <v>98717591.774085522</v>
      </c>
      <c r="F30" s="30">
        <f t="shared" si="20"/>
        <v>88132884.036668479</v>
      </c>
      <c r="G30" s="30">
        <f t="shared" si="20"/>
        <v>98133949.682016715</v>
      </c>
      <c r="H30" s="30">
        <f t="shared" si="20"/>
        <v>129247102.69501819</v>
      </c>
      <c r="I30" s="30">
        <f>SUM(I13:I16)</f>
        <v>136681637.01152205</v>
      </c>
      <c r="J30" s="30">
        <f t="shared" ref="J30:X30" si="21">SUM(J13:J16)</f>
        <v>153790609.65522277</v>
      </c>
      <c r="K30" s="30">
        <f t="shared" si="21"/>
        <v>148820093.68350682</v>
      </c>
      <c r="L30" s="30">
        <f t="shared" si="21"/>
        <v>160806886.99872902</v>
      </c>
      <c r="M30" s="30">
        <f t="shared" si="21"/>
        <v>161957615.57681054</v>
      </c>
      <c r="N30" s="30">
        <f t="shared" si="21"/>
        <v>146774832.32687661</v>
      </c>
      <c r="O30" s="30">
        <f t="shared" si="21"/>
        <v>164977076.38559157</v>
      </c>
      <c r="P30" s="30">
        <f t="shared" si="21"/>
        <v>166076114.37799841</v>
      </c>
      <c r="Q30" s="30">
        <f t="shared" si="21"/>
        <v>176505263.59179106</v>
      </c>
      <c r="R30" s="30">
        <f t="shared" si="21"/>
        <v>184845740.2067278</v>
      </c>
      <c r="S30" s="30">
        <f t="shared" si="21"/>
        <v>210372092.10750526</v>
      </c>
      <c r="T30" s="30">
        <f t="shared" si="21"/>
        <v>203622584.52086362</v>
      </c>
      <c r="U30" s="30">
        <f t="shared" si="21"/>
        <v>200273006.60787204</v>
      </c>
      <c r="V30" s="30">
        <f t="shared" si="21"/>
        <v>207766837.88129431</v>
      </c>
      <c r="W30" s="30">
        <f t="shared" si="21"/>
        <v>207584141.96982801</v>
      </c>
      <c r="X30" s="30">
        <f t="shared" si="21"/>
        <v>207855777.07859108</v>
      </c>
      <c r="Y30" s="98"/>
      <c r="Z30" s="30">
        <f t="shared" ref="Z30" si="22">SUM(Z13:Z16)</f>
        <v>550913165.1993109</v>
      </c>
      <c r="AA30" s="30">
        <f t="shared" ref="AA30:AC30" si="23">SUM(AA13:AA16)</f>
        <v>772150038.24114561</v>
      </c>
      <c r="AB30" s="30">
        <f t="shared" si="23"/>
        <v>902776286.6696142</v>
      </c>
      <c r="AC30" s="30">
        <f t="shared" si="23"/>
        <v>1027102348.058449</v>
      </c>
      <c r="AD30" s="98"/>
      <c r="AE30" s="98"/>
      <c r="AF30" s="30">
        <f t="shared" ref="AF30:AN30" si="24">SUM(AF13:AF16)</f>
        <v>76313537.176815629</v>
      </c>
      <c r="AG30" s="30">
        <f t="shared" si="24"/>
        <v>79756720.754468024</v>
      </c>
      <c r="AH30" s="30">
        <f t="shared" si="24"/>
        <v>89933458.795337781</v>
      </c>
      <c r="AI30" s="30">
        <f t="shared" si="24"/>
        <v>95083007.793721944</v>
      </c>
      <c r="AJ30" s="30">
        <f t="shared" si="24"/>
        <v>101721218.26161554</v>
      </c>
      <c r="AK30" s="30">
        <f t="shared" si="24"/>
        <v>92373948.28887549</v>
      </c>
      <c r="AL30" s="30">
        <f t="shared" si="24"/>
        <v>82479082.140000015</v>
      </c>
      <c r="AM30" s="30">
        <f t="shared" si="24"/>
        <v>91817770.182137996</v>
      </c>
      <c r="AN30" s="30">
        <f t="shared" si="24"/>
        <v>127589297.38987102</v>
      </c>
    </row>
    <row r="31" spans="2:40" ht="27.75" customHeight="1" x14ac:dyDescent="0.35">
      <c r="B31" s="186"/>
      <c r="C31" s="83" t="s">
        <v>62</v>
      </c>
      <c r="D31" s="38"/>
      <c r="E31" s="30">
        <f t="shared" ref="E31:H31" si="25">E17+E18</f>
        <v>11045007.637547933</v>
      </c>
      <c r="F31" s="30">
        <f t="shared" si="25"/>
        <v>4929564.9001908815</v>
      </c>
      <c r="G31" s="30">
        <f t="shared" si="25"/>
        <v>19455160.694167644</v>
      </c>
      <c r="H31" s="30">
        <f t="shared" si="25"/>
        <v>41942234.515373543</v>
      </c>
      <c r="I31" s="30">
        <f>I17+I18</f>
        <v>31698824.588549152</v>
      </c>
      <c r="J31" s="30">
        <f t="shared" ref="J31:X31" si="26">J17+J18</f>
        <v>27054091.58502626</v>
      </c>
      <c r="K31" s="30">
        <f t="shared" si="26"/>
        <v>40097971.2444304</v>
      </c>
      <c r="L31" s="30">
        <f t="shared" si="26"/>
        <v>49243729.627920911</v>
      </c>
      <c r="M31" s="30">
        <f t="shared" si="26"/>
        <v>36093101.153313205</v>
      </c>
      <c r="N31" s="30">
        <f t="shared" si="26"/>
        <v>18117508.181231312</v>
      </c>
      <c r="O31" s="30">
        <f t="shared" si="26"/>
        <v>38727278.756602913</v>
      </c>
      <c r="P31" s="30">
        <f t="shared" si="26"/>
        <v>41257463.135472029</v>
      </c>
      <c r="Q31" s="30">
        <f t="shared" si="26"/>
        <v>36896302.965616301</v>
      </c>
      <c r="R31" s="30">
        <f t="shared" si="26"/>
        <v>26926135.977795389</v>
      </c>
      <c r="S31" s="30">
        <f t="shared" si="26"/>
        <v>30024589.511440564</v>
      </c>
      <c r="T31" s="30">
        <f t="shared" si="26"/>
        <v>13549788.107658125</v>
      </c>
      <c r="U31" s="30">
        <f t="shared" si="26"/>
        <v>12122330.236709138</v>
      </c>
      <c r="V31" s="30">
        <f t="shared" si="26"/>
        <v>11919062.90841111</v>
      </c>
      <c r="W31" s="30">
        <f t="shared" si="26"/>
        <v>15719687.840864051</v>
      </c>
      <c r="X31" s="30">
        <f t="shared" si="26"/>
        <v>18893456.312112927</v>
      </c>
      <c r="Y31" s="98"/>
      <c r="Z31" s="30">
        <f t="shared" ref="Z31" si="27">Z17+Z18</f>
        <v>109070792.33582915</v>
      </c>
      <c r="AA31" s="30">
        <f t="shared" ref="AA31:AC31" si="28">AA17+AA18</f>
        <v>170606401.79192209</v>
      </c>
      <c r="AB31" s="30">
        <f t="shared" si="28"/>
        <v>173831770.3469272</v>
      </c>
      <c r="AC31" s="30">
        <f t="shared" si="28"/>
        <v>72204325.405755356</v>
      </c>
      <c r="AD31" s="98"/>
      <c r="AE31" s="98"/>
      <c r="AF31" s="30">
        <f t="shared" ref="AF31:AN31" si="29">AF17+AF18</f>
        <v>5202096.5411994886</v>
      </c>
      <c r="AG31" s="30">
        <f t="shared" si="29"/>
        <v>1449898.483082457</v>
      </c>
      <c r="AH31" s="30">
        <f t="shared" si="29"/>
        <v>7403864.4193722457</v>
      </c>
      <c r="AI31" s="30">
        <f t="shared" si="29"/>
        <v>8731199.9703776985</v>
      </c>
      <c r="AJ31" s="30">
        <f t="shared" si="29"/>
        <v>22158356.553459823</v>
      </c>
      <c r="AK31" s="30">
        <f t="shared" si="29"/>
        <v>10410345.910519358</v>
      </c>
      <c r="AL31" s="30">
        <f t="shared" si="29"/>
        <v>4714710.5640000002</v>
      </c>
      <c r="AM31" s="30">
        <f t="shared" si="29"/>
        <v>18449484.550497003</v>
      </c>
      <c r="AN31" s="30">
        <f t="shared" si="29"/>
        <v>41386254.41328238</v>
      </c>
    </row>
    <row r="32" spans="2:40" ht="27.75" customHeight="1" x14ac:dyDescent="0.35">
      <c r="B32" s="187"/>
      <c r="C32" s="83" t="s">
        <v>65</v>
      </c>
      <c r="D32" s="38"/>
      <c r="E32" s="30">
        <f t="shared" ref="E32:H32" si="30">SUM(E19:E20)</f>
        <v>57387466.566597573</v>
      </c>
      <c r="F32" s="30">
        <f t="shared" si="30"/>
        <v>43222673.397425868</v>
      </c>
      <c r="G32" s="30">
        <f t="shared" si="30"/>
        <v>47051389.774055265</v>
      </c>
      <c r="H32" s="30">
        <f t="shared" si="30"/>
        <v>49740727.715655208</v>
      </c>
      <c r="I32" s="30">
        <f>SUM(I19:I20)</f>
        <v>43690852.626479171</v>
      </c>
      <c r="J32" s="30">
        <f t="shared" ref="J32:X32" si="31">SUM(J19:J20)</f>
        <v>51918655.63128835</v>
      </c>
      <c r="K32" s="30">
        <f t="shared" si="31"/>
        <v>76585219.714112863</v>
      </c>
      <c r="L32" s="30">
        <f t="shared" si="31"/>
        <v>73214296.329896182</v>
      </c>
      <c r="M32" s="30">
        <f t="shared" si="31"/>
        <v>57757895.230261944</v>
      </c>
      <c r="N32" s="30">
        <f t="shared" si="31"/>
        <v>50263846.465170816</v>
      </c>
      <c r="O32" s="30">
        <f t="shared" si="31"/>
        <v>61027665.944640383</v>
      </c>
      <c r="P32" s="30">
        <f t="shared" si="31"/>
        <v>61178016.516339205</v>
      </c>
      <c r="Q32" s="30">
        <f t="shared" si="31"/>
        <v>54978278.298285156</v>
      </c>
      <c r="R32" s="30">
        <f t="shared" si="31"/>
        <v>55184786.085102819</v>
      </c>
      <c r="S32" s="30">
        <f t="shared" si="31"/>
        <v>46687651.469387859</v>
      </c>
      <c r="T32" s="30">
        <f t="shared" si="31"/>
        <v>44212424.760309808</v>
      </c>
      <c r="U32" s="30">
        <f t="shared" si="31"/>
        <v>74203800.104690045</v>
      </c>
      <c r="V32" s="30">
        <f t="shared" si="31"/>
        <v>30481163.624077208</v>
      </c>
      <c r="W32" s="30">
        <f t="shared" si="31"/>
        <v>26351707.395375445</v>
      </c>
      <c r="X32" s="30">
        <f t="shared" si="31"/>
        <v>44676424.342461407</v>
      </c>
      <c r="Y32" s="98"/>
      <c r="Z32" s="30">
        <f t="shared" ref="Z32" si="32">SUM(Z19:Z20)</f>
        <v>241093110.08021307</v>
      </c>
      <c r="AA32" s="30">
        <f t="shared" ref="AA32:AC32" si="33">SUM(AA19:AA20)</f>
        <v>309739913.37073016</v>
      </c>
      <c r="AB32" s="30">
        <f t="shared" si="33"/>
        <v>279056398.31375545</v>
      </c>
      <c r="AC32" s="30">
        <f t="shared" si="33"/>
        <v>219925520.22691393</v>
      </c>
      <c r="AD32" s="98"/>
      <c r="AE32" s="98"/>
      <c r="AF32" s="30">
        <f t="shared" ref="AF32:AN32" si="34">SUM(AF19:AF20)</f>
        <v>23501132.390703358</v>
      </c>
      <c r="AG32" s="30">
        <f t="shared" si="34"/>
        <v>26459338.78753978</v>
      </c>
      <c r="AH32" s="30">
        <f t="shared" si="34"/>
        <v>31140175.487441376</v>
      </c>
      <c r="AI32" s="30">
        <f t="shared" si="34"/>
        <v>42486145.98440925</v>
      </c>
      <c r="AJ32" s="30">
        <f t="shared" si="34"/>
        <v>45005850.112036481</v>
      </c>
      <c r="AK32" s="30">
        <f t="shared" si="34"/>
        <v>53686309.40217033</v>
      </c>
      <c r="AL32" s="30">
        <f t="shared" si="34"/>
        <v>40479640.379999995</v>
      </c>
      <c r="AM32" s="30">
        <f t="shared" si="34"/>
        <v>44518372.481582999</v>
      </c>
      <c r="AN32" s="30">
        <f t="shared" si="34"/>
        <v>52073372.061156243</v>
      </c>
    </row>
    <row r="33" spans="2:40" ht="27.75" customHeight="1" x14ac:dyDescent="0.35">
      <c r="B33" s="82" t="s">
        <v>77</v>
      </c>
      <c r="C33" s="43"/>
      <c r="D33" s="31"/>
      <c r="E33" s="32">
        <f t="shared" ref="E33:H33" si="35">SUM(E5:E20)</f>
        <v>268500361.15845698</v>
      </c>
      <c r="F33" s="32">
        <f t="shared" si="35"/>
        <v>203268300.23960742</v>
      </c>
      <c r="G33" s="32">
        <f t="shared" si="35"/>
        <v>234342131.45343867</v>
      </c>
      <c r="H33" s="32">
        <f t="shared" si="35"/>
        <v>312594912.22798079</v>
      </c>
      <c r="I33" s="32">
        <f t="shared" ref="I33:X33" si="36">SUM(I5:I20)</f>
        <v>362525646.43130779</v>
      </c>
      <c r="J33" s="32">
        <f t="shared" si="36"/>
        <v>372306341.04158479</v>
      </c>
      <c r="K33" s="32">
        <f t="shared" si="36"/>
        <v>398760987.90515333</v>
      </c>
      <c r="L33" s="32">
        <f t="shared" si="36"/>
        <v>422444416.07973862</v>
      </c>
      <c r="M33" s="32">
        <f t="shared" si="36"/>
        <v>407463796.84107238</v>
      </c>
      <c r="N33" s="32">
        <f t="shared" si="36"/>
        <v>312857595.92868072</v>
      </c>
      <c r="O33" s="32">
        <f t="shared" si="36"/>
        <v>374938022.59781122</v>
      </c>
      <c r="P33" s="32">
        <f t="shared" si="36"/>
        <v>446222613.71819109</v>
      </c>
      <c r="Q33" s="32">
        <f t="shared" si="36"/>
        <v>417874111.23196012</v>
      </c>
      <c r="R33" s="32">
        <f t="shared" si="36"/>
        <v>408332178.16189033</v>
      </c>
      <c r="S33" s="32">
        <f t="shared" si="36"/>
        <v>383515981.55305809</v>
      </c>
      <c r="T33" s="32">
        <f t="shared" si="36"/>
        <v>375392042.54148406</v>
      </c>
      <c r="U33" s="32">
        <f t="shared" si="36"/>
        <v>441248543.57683051</v>
      </c>
      <c r="V33" s="32">
        <f t="shared" si="36"/>
        <v>391847639.60263526</v>
      </c>
      <c r="W33" s="32">
        <f t="shared" si="36"/>
        <v>388492146.96822602</v>
      </c>
      <c r="X33" s="32">
        <f t="shared" si="36"/>
        <v>392464152.86225528</v>
      </c>
      <c r="Y33" s="98"/>
      <c r="Z33" s="32">
        <f t="shared" ref="Z33" si="37">SUM(Z5:Z20)</f>
        <v>1381231351.5107915</v>
      </c>
      <c r="AA33" s="32">
        <f t="shared" ref="AA33:AC33" si="38">SUM(AA5:AA20)</f>
        <v>1913833137.7962301</v>
      </c>
      <c r="AB33" s="32">
        <f t="shared" si="38"/>
        <v>2030882907.2629108</v>
      </c>
      <c r="AC33" s="32">
        <f t="shared" si="38"/>
        <v>1989444525.5514309</v>
      </c>
      <c r="AD33" s="98"/>
      <c r="AE33" s="98"/>
      <c r="AF33" s="32">
        <f t="shared" ref="AF33:AN33" si="39">SUM(AF5:AF20)</f>
        <v>175714789.47692713</v>
      </c>
      <c r="AG33" s="32">
        <f t="shared" si="39"/>
        <v>188544878.79693666</v>
      </c>
      <c r="AH33" s="32">
        <f t="shared" si="39"/>
        <v>213288049.88240281</v>
      </c>
      <c r="AI33" s="32">
        <f t="shared" si="39"/>
        <v>249345332.07417056</v>
      </c>
      <c r="AJ33" s="32">
        <f t="shared" si="39"/>
        <v>279804518.5076263</v>
      </c>
      <c r="AK33" s="32">
        <f t="shared" si="39"/>
        <v>251277985.12872893</v>
      </c>
      <c r="AL33" s="32">
        <f t="shared" si="39"/>
        <v>190230125.16095996</v>
      </c>
      <c r="AM33" s="32">
        <f t="shared" si="39"/>
        <v>219686262.59351772</v>
      </c>
      <c r="AN33" s="32">
        <f t="shared" si="39"/>
        <v>330175125.87467319</v>
      </c>
    </row>
    <row r="34" spans="2:40" ht="27.75" customHeight="1" x14ac:dyDescent="0.35">
      <c r="B34" s="188" t="s">
        <v>78</v>
      </c>
      <c r="C34" s="82" t="s">
        <v>79</v>
      </c>
      <c r="D34" s="38"/>
      <c r="E34" s="30">
        <f t="shared" ref="E34:H34" si="40">E21</f>
        <v>14187400.960831271</v>
      </c>
      <c r="F34" s="30">
        <f t="shared" si="40"/>
        <v>14602587.77203727</v>
      </c>
      <c r="G34" s="30">
        <f t="shared" si="40"/>
        <v>29515174.716787606</v>
      </c>
      <c r="H34" s="30">
        <f t="shared" si="40"/>
        <v>37766661.661426671</v>
      </c>
      <c r="I34" s="30">
        <f>I21</f>
        <v>30278987.675134208</v>
      </c>
      <c r="J34" s="30">
        <f t="shared" ref="I34:X37" si="41">J21</f>
        <v>16761467.841043334</v>
      </c>
      <c r="K34" s="30">
        <f t="shared" si="41"/>
        <v>21536482.386772681</v>
      </c>
      <c r="L34" s="30">
        <f t="shared" si="41"/>
        <v>27171924.133250289</v>
      </c>
      <c r="M34" s="30">
        <f t="shared" si="41"/>
        <v>26597600.742191564</v>
      </c>
      <c r="N34" s="30">
        <f t="shared" si="41"/>
        <v>21625382.896742146</v>
      </c>
      <c r="O34" s="30">
        <f t="shared" si="41"/>
        <v>41012938.512497567</v>
      </c>
      <c r="P34" s="30">
        <f t="shared" si="41"/>
        <v>26332201.756698016</v>
      </c>
      <c r="Q34" s="30">
        <f t="shared" si="41"/>
        <v>23377601.285842389</v>
      </c>
      <c r="R34" s="30">
        <f t="shared" si="41"/>
        <v>23583176.666380659</v>
      </c>
      <c r="S34" s="30">
        <f t="shared" si="41"/>
        <v>30970062.753344171</v>
      </c>
      <c r="T34" s="30">
        <f t="shared" si="41"/>
        <v>37249819.9000808</v>
      </c>
      <c r="U34" s="30">
        <f t="shared" si="41"/>
        <v>52964012.52689036</v>
      </c>
      <c r="V34" s="30">
        <f t="shared" si="41"/>
        <v>42480803.916484855</v>
      </c>
      <c r="W34" s="30">
        <f t="shared" si="41"/>
        <v>24159348.705035966</v>
      </c>
      <c r="X34" s="30">
        <f t="shared" si="41"/>
        <v>22977976.564564891</v>
      </c>
      <c r="Y34" s="98"/>
      <c r="Z34" s="30">
        <f t="shared" ref="Z34" si="42">Z21</f>
        <v>126350812.78621703</v>
      </c>
      <c r="AA34" s="30">
        <f t="shared" ref="AA34:AC37" si="43">AA21</f>
        <v>113692858.00000001</v>
      </c>
      <c r="AB34" s="30">
        <f t="shared" si="43"/>
        <v>145275980.9747628</v>
      </c>
      <c r="AC34" s="30">
        <f t="shared" si="43"/>
        <v>179831961.61305687</v>
      </c>
      <c r="AD34" s="98"/>
      <c r="AE34" s="98"/>
      <c r="AF34" s="30">
        <f t="shared" ref="AF34:AN37" si="44">AF21</f>
        <v>4617819.0110318922</v>
      </c>
      <c r="AG34" s="30">
        <f t="shared" si="44"/>
        <v>17148816.920645982</v>
      </c>
      <c r="AH34" s="30">
        <f t="shared" si="44"/>
        <v>18657341.426659994</v>
      </c>
      <c r="AI34" s="30">
        <f t="shared" si="44"/>
        <v>36917470.681300454</v>
      </c>
      <c r="AJ34" s="30">
        <f t="shared" si="44"/>
        <v>43651949.647298053</v>
      </c>
      <c r="AK34" s="30">
        <f t="shared" si="44"/>
        <v>13277376.075408872</v>
      </c>
      <c r="AL34" s="30">
        <f t="shared" si="44"/>
        <v>14396794.860000001</v>
      </c>
      <c r="AM34" s="30">
        <f t="shared" si="44"/>
        <v>28597366.402604997</v>
      </c>
      <c r="AN34" s="30">
        <f t="shared" si="44"/>
        <v>50241240.850453891</v>
      </c>
    </row>
    <row r="35" spans="2:40" ht="27.75" customHeight="1" x14ac:dyDescent="0.35">
      <c r="B35" s="189"/>
      <c r="C35" s="82" t="s">
        <v>70</v>
      </c>
      <c r="D35" s="38"/>
      <c r="E35" s="30">
        <f t="shared" ref="E35:H35" si="45">E22</f>
        <v>0</v>
      </c>
      <c r="F35" s="30">
        <f t="shared" si="45"/>
        <v>0</v>
      </c>
      <c r="G35" s="30">
        <f t="shared" si="45"/>
        <v>0</v>
      </c>
      <c r="H35" s="30">
        <f t="shared" si="45"/>
        <v>97361.907612901879</v>
      </c>
      <c r="I35" s="30">
        <f t="shared" si="41"/>
        <v>2083454.2565134934</v>
      </c>
      <c r="J35" s="30">
        <f t="shared" si="41"/>
        <v>6997712.4190644212</v>
      </c>
      <c r="K35" s="30">
        <f t="shared" si="41"/>
        <v>37585152.319099776</v>
      </c>
      <c r="L35" s="30">
        <f t="shared" si="41"/>
        <v>31765630.893450391</v>
      </c>
      <c r="M35" s="30">
        <f t="shared" si="41"/>
        <v>29796435.978428856</v>
      </c>
      <c r="N35" s="30">
        <f t="shared" si="41"/>
        <v>21397007.987897817</v>
      </c>
      <c r="O35" s="30">
        <f t="shared" si="41"/>
        <v>38766004.906555727</v>
      </c>
      <c r="P35" s="30">
        <f t="shared" si="41"/>
        <v>38950697.137036815</v>
      </c>
      <c r="Q35" s="30">
        <f t="shared" si="41"/>
        <v>38912624.741710067</v>
      </c>
      <c r="R35" s="30">
        <f t="shared" si="41"/>
        <v>38988392.639881119</v>
      </c>
      <c r="S35" s="30">
        <f t="shared" si="41"/>
        <v>39034328.4883928</v>
      </c>
      <c r="T35" s="30">
        <f t="shared" si="41"/>
        <v>38409874.240770347</v>
      </c>
      <c r="U35" s="30">
        <f t="shared" si="41"/>
        <v>38485176.397246055</v>
      </c>
      <c r="V35" s="30">
        <f t="shared" si="41"/>
        <v>38566656.82987947</v>
      </c>
      <c r="W35" s="30">
        <f t="shared" si="41"/>
        <v>38650019.708110787</v>
      </c>
      <c r="X35" s="30">
        <f t="shared" si="41"/>
        <v>38705051.789264455</v>
      </c>
      <c r="Y35" s="98"/>
      <c r="Z35" s="30">
        <f t="shared" ref="Z35" si="46">Z22</f>
        <v>2180816.1641263952</v>
      </c>
      <c r="AA35" s="30">
        <f t="shared" si="43"/>
        <v>127541939.59794126</v>
      </c>
      <c r="AB35" s="30">
        <f t="shared" si="43"/>
        <v>194652047.91357651</v>
      </c>
      <c r="AC35" s="30">
        <f t="shared" si="43"/>
        <v>192816778.96527112</v>
      </c>
      <c r="AD35" s="98"/>
      <c r="AE35" s="98"/>
      <c r="AF35" s="30">
        <f t="shared" si="44"/>
        <v>0</v>
      </c>
      <c r="AG35" s="30">
        <f t="shared" si="44"/>
        <v>0</v>
      </c>
      <c r="AH35" s="30">
        <f t="shared" si="44"/>
        <v>0</v>
      </c>
      <c r="AI35" s="30">
        <f t="shared" si="44"/>
        <v>0</v>
      </c>
      <c r="AJ35" s="30">
        <f t="shared" si="44"/>
        <v>0</v>
      </c>
      <c r="AK35" s="30">
        <f t="shared" si="44"/>
        <v>0</v>
      </c>
      <c r="AL35" s="30">
        <f t="shared" si="44"/>
        <v>0</v>
      </c>
      <c r="AM35" s="30">
        <f t="shared" si="44"/>
        <v>0</v>
      </c>
      <c r="AN35" s="30">
        <f t="shared" si="44"/>
        <v>0</v>
      </c>
    </row>
    <row r="36" spans="2:40" ht="27.75" customHeight="1" x14ac:dyDescent="0.35">
      <c r="B36" s="189"/>
      <c r="C36" s="82" t="s">
        <v>4</v>
      </c>
      <c r="D36" s="38"/>
      <c r="E36" s="30">
        <f t="shared" ref="E36:H36" si="47">E23</f>
        <v>36495252.638972014</v>
      </c>
      <c r="F36" s="30">
        <f t="shared" si="47"/>
        <v>29730767.780687038</v>
      </c>
      <c r="G36" s="30">
        <f t="shared" si="47"/>
        <v>22129717.465151604</v>
      </c>
      <c r="H36" s="30">
        <f t="shared" si="47"/>
        <v>35372321.981449254</v>
      </c>
      <c r="I36" s="30">
        <f t="shared" si="41"/>
        <v>47602461.189979464</v>
      </c>
      <c r="J36" s="30">
        <f t="shared" si="41"/>
        <v>65538977.845551312</v>
      </c>
      <c r="K36" s="30">
        <f t="shared" si="41"/>
        <v>79648438.434887409</v>
      </c>
      <c r="L36" s="30">
        <f t="shared" si="41"/>
        <v>47940393.042174496</v>
      </c>
      <c r="M36" s="30">
        <f t="shared" si="41"/>
        <v>15284766.024090275</v>
      </c>
      <c r="N36" s="30">
        <f t="shared" si="41"/>
        <v>15284766.024090275</v>
      </c>
      <c r="O36" s="30">
        <f t="shared" si="41"/>
        <v>37564827.053086974</v>
      </c>
      <c r="P36" s="30">
        <f t="shared" si="41"/>
        <v>41945919.240098402</v>
      </c>
      <c r="Q36" s="30">
        <f t="shared" si="41"/>
        <v>39795592.925877519</v>
      </c>
      <c r="R36" s="30">
        <f t="shared" si="41"/>
        <v>39793265.294663563</v>
      </c>
      <c r="S36" s="30">
        <f t="shared" si="41"/>
        <v>39799936.725793704</v>
      </c>
      <c r="T36" s="30">
        <f t="shared" si="41"/>
        <v>39617607.94958134</v>
      </c>
      <c r="U36" s="30">
        <f t="shared" si="41"/>
        <v>39611498.772186421</v>
      </c>
      <c r="V36" s="30">
        <f t="shared" si="41"/>
        <v>39603858.155030876</v>
      </c>
      <c r="W36" s="30">
        <f t="shared" si="41"/>
        <v>39596313.803904258</v>
      </c>
      <c r="X36" s="30">
        <f t="shared" si="41"/>
        <v>39647505.969809458</v>
      </c>
      <c r="Y36" s="98"/>
      <c r="Z36" s="30">
        <f t="shared" ref="Z36" si="48">Z23</f>
        <v>171330521.05623937</v>
      </c>
      <c r="AA36" s="30">
        <f t="shared" si="43"/>
        <v>223697341.37079376</v>
      </c>
      <c r="AB36" s="30">
        <f t="shared" si="43"/>
        <v>198899541.23952019</v>
      </c>
      <c r="AC36" s="30">
        <f t="shared" si="43"/>
        <v>198076784.65051234</v>
      </c>
      <c r="AD36" s="98"/>
      <c r="AE36" s="98"/>
      <c r="AF36" s="30">
        <f t="shared" si="44"/>
        <v>34419358.584088631</v>
      </c>
      <c r="AG36" s="30">
        <f t="shared" si="44"/>
        <v>45991229.223984599</v>
      </c>
      <c r="AH36" s="30">
        <f t="shared" si="44"/>
        <v>30107444.312386531</v>
      </c>
      <c r="AI36" s="30">
        <f t="shared" si="44"/>
        <v>42168146.968750179</v>
      </c>
      <c r="AJ36" s="30">
        <f t="shared" si="44"/>
        <v>47848317.611174315</v>
      </c>
      <c r="AK36" s="30">
        <f t="shared" si="44"/>
        <v>34159391.870012119</v>
      </c>
      <c r="AL36" s="30">
        <f t="shared" si="44"/>
        <v>27129426.651697502</v>
      </c>
      <c r="AM36" s="30">
        <f t="shared" si="44"/>
        <v>20264484.545488689</v>
      </c>
      <c r="AN36" s="30">
        <f t="shared" si="44"/>
        <v>31167652.047778312</v>
      </c>
    </row>
    <row r="37" spans="2:40" ht="27.75" customHeight="1" x14ac:dyDescent="0.35">
      <c r="B37" s="190"/>
      <c r="C37" s="82" t="s">
        <v>80</v>
      </c>
      <c r="D37" s="38"/>
      <c r="E37" s="30">
        <f t="shared" ref="E37:H37" si="49">E24</f>
        <v>3484263.5326052927</v>
      </c>
      <c r="F37" s="30">
        <f t="shared" si="49"/>
        <v>4947254.0967073226</v>
      </c>
      <c r="G37" s="30">
        <f t="shared" si="49"/>
        <v>3909073.4799336805</v>
      </c>
      <c r="H37" s="30">
        <f t="shared" si="49"/>
        <v>5749386.781365674</v>
      </c>
      <c r="I37" s="30">
        <f t="shared" si="41"/>
        <v>9897606.7821673267</v>
      </c>
      <c r="J37" s="30">
        <f t="shared" si="41"/>
        <v>7312779.4209758239</v>
      </c>
      <c r="K37" s="30">
        <f t="shared" si="41"/>
        <v>9891081.2151042856</v>
      </c>
      <c r="L37" s="30">
        <f t="shared" si="41"/>
        <v>11605016.442295885</v>
      </c>
      <c r="M37" s="30">
        <f t="shared" si="41"/>
        <v>6088533.8662060238</v>
      </c>
      <c r="N37" s="30">
        <f t="shared" si="41"/>
        <v>6161524.7008560747</v>
      </c>
      <c r="O37" s="30">
        <f t="shared" si="41"/>
        <v>6101590.6094985772</v>
      </c>
      <c r="P37" s="30">
        <f t="shared" si="41"/>
        <v>5410777.4568276871</v>
      </c>
      <c r="Q37" s="30">
        <f t="shared" si="41"/>
        <v>5520482.1957207546</v>
      </c>
      <c r="R37" s="30">
        <f t="shared" si="41"/>
        <v>5633477.9668740686</v>
      </c>
      <c r="S37" s="30">
        <f t="shared" si="41"/>
        <v>5749863.3348309845</v>
      </c>
      <c r="T37" s="30">
        <f t="shared" si="41"/>
        <v>5749863.6923444802</v>
      </c>
      <c r="U37" s="30">
        <f t="shared" si="41"/>
        <v>5749863.4544916609</v>
      </c>
      <c r="V37" s="30">
        <f t="shared" si="41"/>
        <v>5749864.2328139031</v>
      </c>
      <c r="W37" s="30">
        <f t="shared" si="41"/>
        <v>5749863.9117552228</v>
      </c>
      <c r="X37" s="30">
        <f t="shared" si="41"/>
        <v>5749863.030742933</v>
      </c>
      <c r="Y37" s="98"/>
      <c r="Z37" s="30">
        <f t="shared" ref="Z37" si="50">Z24</f>
        <v>27987584.672779296</v>
      </c>
      <c r="AA37" s="30">
        <f t="shared" si="43"/>
        <v>41058935.64543809</v>
      </c>
      <c r="AB37" s="30">
        <f t="shared" si="43"/>
        <v>28416191.56375207</v>
      </c>
      <c r="AC37" s="30">
        <f t="shared" si="43"/>
        <v>28749318.3221482</v>
      </c>
      <c r="AD37" s="98"/>
      <c r="AE37" s="98"/>
      <c r="AF37" s="30">
        <f t="shared" si="44"/>
        <v>3339935.3097262457</v>
      </c>
      <c r="AG37" s="30">
        <f t="shared" si="44"/>
        <v>11350782.46741035</v>
      </c>
      <c r="AH37" s="30">
        <f t="shared" si="44"/>
        <v>14200658.060362071</v>
      </c>
      <c r="AI37" s="30">
        <f t="shared" si="44"/>
        <v>3395298.9006306347</v>
      </c>
      <c r="AJ37" s="30">
        <f t="shared" si="44"/>
        <v>5413770.1402621074</v>
      </c>
      <c r="AK37" s="30">
        <f t="shared" si="44"/>
        <v>3260771.8211357645</v>
      </c>
      <c r="AL37" s="30">
        <f t="shared" si="44"/>
        <v>4629921.5313599994</v>
      </c>
      <c r="AM37" s="30">
        <f t="shared" si="44"/>
        <v>3657473.1025232403</v>
      </c>
      <c r="AN37" s="30">
        <f t="shared" si="44"/>
        <v>7647590.0621118024</v>
      </c>
    </row>
    <row r="38" spans="2:40" s="22" customFormat="1" ht="27.75" customHeight="1" x14ac:dyDescent="0.35">
      <c r="B38" s="49" t="s">
        <v>81</v>
      </c>
      <c r="C38" s="43"/>
      <c r="D38" s="31"/>
      <c r="E38" s="32">
        <f t="shared" ref="E38:H38" si="51">SUM(E33,E34,E35,E36,E37)</f>
        <v>322667278.29086554</v>
      </c>
      <c r="F38" s="32">
        <f t="shared" si="51"/>
        <v>252548909.88903904</v>
      </c>
      <c r="G38" s="32">
        <f t="shared" si="51"/>
        <v>289896097.11531156</v>
      </c>
      <c r="H38" s="32">
        <f t="shared" si="51"/>
        <v>391580644.55983531</v>
      </c>
      <c r="I38" s="32">
        <f t="shared" ref="I38:X38" si="52">SUM(I33,I34,I35,I36,I37)</f>
        <v>452388156.3351022</v>
      </c>
      <c r="J38" s="32">
        <f t="shared" si="52"/>
        <v>468917278.56821966</v>
      </c>
      <c r="K38" s="32">
        <f t="shared" si="52"/>
        <v>547422142.26101756</v>
      </c>
      <c r="L38" s="32">
        <f t="shared" si="52"/>
        <v>540927380.59090972</v>
      </c>
      <c r="M38" s="32">
        <f t="shared" si="52"/>
        <v>485231133.45198911</v>
      </c>
      <c r="N38" s="32">
        <f t="shared" si="52"/>
        <v>377326277.53826708</v>
      </c>
      <c r="O38" s="32">
        <f t="shared" si="52"/>
        <v>498383383.67945004</v>
      </c>
      <c r="P38" s="32">
        <f t="shared" si="52"/>
        <v>558862209.30885196</v>
      </c>
      <c r="Q38" s="32">
        <f t="shared" si="52"/>
        <v>525480412.38111079</v>
      </c>
      <c r="R38" s="32">
        <f t="shared" si="52"/>
        <v>516330490.72968972</v>
      </c>
      <c r="S38" s="32">
        <f t="shared" si="52"/>
        <v>499070172.85541975</v>
      </c>
      <c r="T38" s="32">
        <f t="shared" si="52"/>
        <v>496419208.32426101</v>
      </c>
      <c r="U38" s="32">
        <f t="shared" si="52"/>
        <v>578059094.72764492</v>
      </c>
      <c r="V38" s="32">
        <f t="shared" si="52"/>
        <v>518248822.73684436</v>
      </c>
      <c r="W38" s="32">
        <f t="shared" si="52"/>
        <v>496647693.09703225</v>
      </c>
      <c r="X38" s="32">
        <f t="shared" si="52"/>
        <v>499544550.21663702</v>
      </c>
      <c r="Y38" s="98"/>
      <c r="Z38" s="32">
        <f t="shared" ref="Z38" si="53">SUM(Z33,Z34,Z35,Z36,Z37)</f>
        <v>1709081086.1901536</v>
      </c>
      <c r="AA38" s="32">
        <f t="shared" ref="AA38:AC38" si="54">SUM(AA33,AA34,AA35,AA36,AA37)</f>
        <v>2419824212.4104033</v>
      </c>
      <c r="AB38" s="32">
        <f t="shared" si="54"/>
        <v>2598126668.9545226</v>
      </c>
      <c r="AC38" s="32">
        <f t="shared" si="54"/>
        <v>2588919369.1024194</v>
      </c>
      <c r="AD38" s="98"/>
      <c r="AE38" s="98"/>
      <c r="AF38" s="32">
        <f t="shared" ref="AF38:AM38" si="55">SUM(AF33,AF34,AF35,AF36,AF37)</f>
        <v>218091902.38177389</v>
      </c>
      <c r="AG38" s="32">
        <f t="shared" si="55"/>
        <v>263035707.4089776</v>
      </c>
      <c r="AH38" s="32">
        <f t="shared" si="55"/>
        <v>276253493.68181145</v>
      </c>
      <c r="AI38" s="32">
        <f t="shared" si="55"/>
        <v>331826248.62485182</v>
      </c>
      <c r="AJ38" s="32">
        <f t="shared" si="55"/>
        <v>376718555.90636075</v>
      </c>
      <c r="AK38" s="32">
        <f t="shared" si="55"/>
        <v>301975524.89528567</v>
      </c>
      <c r="AL38" s="32">
        <f t="shared" si="55"/>
        <v>236386268.20401749</v>
      </c>
      <c r="AM38" s="32">
        <f t="shared" si="55"/>
        <v>272205586.6441347</v>
      </c>
      <c r="AN38" s="32">
        <f>SUM(AN33,AN34,AN35,AN36,AN37)</f>
        <v>419231608.8350172</v>
      </c>
    </row>
    <row r="39" spans="2:40" ht="36" customHeight="1" x14ac:dyDescent="0.35">
      <c r="Y39" s="98"/>
      <c r="AD39" s="98"/>
      <c r="AE39" s="98"/>
    </row>
    <row r="40" spans="2:40" hidden="1" outlineLevel="1" x14ac:dyDescent="0.35">
      <c r="C40" s="112"/>
      <c r="I40" s="112"/>
      <c r="J40" s="112"/>
      <c r="K40" s="112"/>
      <c r="L40" s="112"/>
      <c r="M40" s="112"/>
      <c r="N40" s="112"/>
      <c r="O40" s="112"/>
      <c r="P40" s="112"/>
      <c r="Q40" s="112"/>
      <c r="R40" s="112"/>
      <c r="S40" s="112"/>
      <c r="T40" s="112"/>
      <c r="U40" s="112"/>
      <c r="V40" s="112"/>
      <c r="W40" s="112"/>
      <c r="X40" s="112"/>
    </row>
    <row r="41" spans="2:40" hidden="1" outlineLevel="1" x14ac:dyDescent="0.35">
      <c r="C41" s="112"/>
      <c r="I41" s="112"/>
      <c r="J41" s="112"/>
      <c r="K41" s="112"/>
      <c r="L41" s="112"/>
      <c r="M41" s="112"/>
      <c r="N41" s="112"/>
      <c r="O41" s="112"/>
      <c r="P41" s="112"/>
      <c r="Q41" s="112"/>
      <c r="R41" s="112"/>
      <c r="S41" s="112"/>
      <c r="T41" s="112"/>
      <c r="U41" s="112"/>
      <c r="V41" s="112"/>
      <c r="W41" s="112"/>
      <c r="X41" s="112"/>
    </row>
    <row r="42" spans="2:40" hidden="1" outlineLevel="1" x14ac:dyDescent="0.35">
      <c r="C42" s="112"/>
      <c r="I42" s="112"/>
      <c r="J42" s="112"/>
      <c r="K42" s="112"/>
      <c r="L42" s="112"/>
      <c r="M42" s="112"/>
      <c r="N42" s="112"/>
      <c r="O42" s="112"/>
      <c r="P42" s="112"/>
      <c r="Q42" s="112"/>
      <c r="R42" s="112"/>
      <c r="S42" s="112"/>
      <c r="T42" s="112"/>
      <c r="U42" s="112"/>
      <c r="V42" s="112"/>
      <c r="W42" s="112"/>
      <c r="X42" s="112"/>
    </row>
    <row r="43" spans="2:40" hidden="1" outlineLevel="1" x14ac:dyDescent="0.35">
      <c r="C43" s="112"/>
      <c r="I43" s="112"/>
      <c r="J43" s="112"/>
      <c r="K43" s="112"/>
      <c r="L43" s="112"/>
      <c r="M43" s="112"/>
      <c r="N43" s="112"/>
      <c r="O43" s="112"/>
      <c r="P43" s="112"/>
      <c r="Q43" s="112"/>
      <c r="R43" s="112"/>
      <c r="S43" s="112"/>
      <c r="T43" s="112"/>
      <c r="U43" s="112"/>
      <c r="V43" s="112"/>
      <c r="W43" s="112"/>
      <c r="X43" s="112"/>
    </row>
    <row r="44" spans="2:40" hidden="1" outlineLevel="1" x14ac:dyDescent="0.35">
      <c r="I44" s="112"/>
      <c r="J44" s="112"/>
      <c r="K44" s="112"/>
      <c r="L44" s="112"/>
      <c r="M44" s="112"/>
      <c r="N44" s="112"/>
      <c r="O44" s="112"/>
      <c r="P44" s="112"/>
      <c r="Q44" s="112"/>
      <c r="R44" s="112"/>
      <c r="S44" s="112"/>
      <c r="T44" s="112"/>
      <c r="U44" s="112"/>
      <c r="V44" s="112"/>
      <c r="W44" s="112"/>
      <c r="X44" s="112"/>
    </row>
    <row r="45" spans="2:40" hidden="1" outlineLevel="1" x14ac:dyDescent="0.35"/>
    <row r="46" spans="2:40" hidden="1" outlineLevel="1" x14ac:dyDescent="0.35"/>
    <row r="47" spans="2:40" hidden="1" outlineLevel="1" x14ac:dyDescent="0.35"/>
    <row r="48" spans="2:40" hidden="1" outlineLevel="1" x14ac:dyDescent="0.35">
      <c r="I48" s="16"/>
      <c r="J48" s="16"/>
      <c r="K48" s="16"/>
      <c r="L48" s="16"/>
      <c r="M48" s="16"/>
      <c r="N48" s="16"/>
      <c r="O48" s="16"/>
      <c r="P48" s="16"/>
      <c r="Q48" s="16"/>
      <c r="R48" s="16"/>
      <c r="S48" s="16"/>
      <c r="T48" s="16"/>
      <c r="U48" s="16"/>
      <c r="V48" s="16"/>
      <c r="W48" s="16"/>
      <c r="X48" s="16"/>
    </row>
    <row r="49" spans="9:14" hidden="1" outlineLevel="1" x14ac:dyDescent="0.35">
      <c r="I49" s="16"/>
      <c r="N49" s="16"/>
    </row>
    <row r="50" spans="9:14" hidden="1" outlineLevel="1" x14ac:dyDescent="0.35">
      <c r="N50" s="16"/>
    </row>
    <row r="51" spans="9:14" hidden="1" outlineLevel="1" x14ac:dyDescent="0.35"/>
    <row r="52" spans="9:14" hidden="1" outlineLevel="1" x14ac:dyDescent="0.35"/>
    <row r="53" spans="9:14" hidden="1" outlineLevel="1" x14ac:dyDescent="0.35"/>
    <row r="54" spans="9:14" hidden="1" outlineLevel="1" x14ac:dyDescent="0.35"/>
    <row r="55" spans="9:14" hidden="1" outlineLevel="1" x14ac:dyDescent="0.35"/>
    <row r="56" spans="9:14" hidden="1" outlineLevel="1" x14ac:dyDescent="0.35"/>
    <row r="57" spans="9:14" hidden="1" outlineLevel="1" x14ac:dyDescent="0.35"/>
    <row r="58" spans="9:14" hidden="1" outlineLevel="1" x14ac:dyDescent="0.35"/>
    <row r="59" spans="9:14" hidden="1" outlineLevel="1" x14ac:dyDescent="0.35"/>
    <row r="60" spans="9:14" collapsed="1" x14ac:dyDescent="0.35"/>
  </sheetData>
  <mergeCells count="17">
    <mergeCell ref="AF2:AJ2"/>
    <mergeCell ref="AK2:AN2"/>
    <mergeCell ref="AF3:AJ3"/>
    <mergeCell ref="AK3:AN3"/>
    <mergeCell ref="J2:N2"/>
    <mergeCell ref="O2:S2"/>
    <mergeCell ref="T2:X2"/>
    <mergeCell ref="J3:N3"/>
    <mergeCell ref="O3:S3"/>
    <mergeCell ref="T3:X3"/>
    <mergeCell ref="E3:I3"/>
    <mergeCell ref="B34:B37"/>
    <mergeCell ref="C5:C11"/>
    <mergeCell ref="C13:C16"/>
    <mergeCell ref="C17:C18"/>
    <mergeCell ref="C19:C20"/>
    <mergeCell ref="B28:B32"/>
  </mergeCells>
  <pageMargins left="0.43307086614173229" right="0.43307086614173229" top="0.74803149606299213" bottom="0.35433070866141736" header="0.31496062992125984" footer="0.31496062992125984"/>
  <pageSetup paperSize="8" scale="50" orientation="landscape" r:id="rId1"/>
  <headerFooter>
    <oddHeader>&amp;F</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E6A6A-5CE3-4783-89C7-36129EC76C82}">
  <sheetPr codeName="Sheet7">
    <tabColor theme="4"/>
    <pageSetUpPr fitToPage="1"/>
  </sheetPr>
  <dimension ref="B1:AB28"/>
  <sheetViews>
    <sheetView zoomScale="70" zoomScaleNormal="70" workbookViewId="0">
      <pane xSplit="3" ySplit="4" topLeftCell="D5" activePane="bottomRight" state="frozen"/>
      <selection activeCell="HD7" sqref="HD7"/>
      <selection pane="topRight" activeCell="HD7" sqref="HD7"/>
      <selection pane="bottomLeft" activeCell="HD7" sqref="HD7"/>
      <selection pane="bottomRight" activeCell="P20" sqref="P20"/>
    </sheetView>
  </sheetViews>
  <sheetFormatPr defaultColWidth="9.1796875" defaultRowHeight="14" outlineLevelCol="1" x14ac:dyDescent="0.3"/>
  <cols>
    <col min="1" max="1" width="4.26953125" style="3" customWidth="1"/>
    <col min="2" max="2" width="26.1796875" style="5" customWidth="1"/>
    <col min="3" max="3" width="105.7265625" style="4" customWidth="1"/>
    <col min="4" max="7" width="13.54296875" style="4" customWidth="1"/>
    <col min="8" max="8" width="13.54296875" style="6" customWidth="1"/>
    <col min="9" max="18" width="12.81640625" style="6" customWidth="1"/>
    <col min="19" max="24" width="12.81640625" style="6" customWidth="1" outlineLevel="1"/>
    <col min="25" max="25" width="16" style="6" customWidth="1" outlineLevel="1" collapsed="1"/>
    <col min="26" max="28" width="16" style="6" customWidth="1" outlineLevel="1"/>
    <col min="29" max="16384" width="9.1796875" style="3"/>
  </cols>
  <sheetData>
    <row r="1" spans="2:28" ht="31.5" customHeight="1" x14ac:dyDescent="0.4">
      <c r="B1" s="146" t="s">
        <v>156</v>
      </c>
    </row>
    <row r="2" spans="2:28" s="5" customFormat="1" ht="55.5" customHeight="1" x14ac:dyDescent="0.3">
      <c r="B2" s="26" t="s">
        <v>154</v>
      </c>
      <c r="C2" s="27"/>
      <c r="D2" s="168"/>
      <c r="E2" s="168"/>
      <c r="F2" s="168"/>
      <c r="G2" s="168"/>
      <c r="H2" s="124"/>
      <c r="I2" s="182"/>
      <c r="J2" s="198"/>
      <c r="K2" s="198"/>
      <c r="L2" s="198"/>
      <c r="M2" s="199"/>
      <c r="N2" s="182"/>
      <c r="O2" s="198"/>
      <c r="P2" s="198"/>
      <c r="Q2" s="198"/>
      <c r="R2" s="199"/>
      <c r="S2" s="182"/>
      <c r="T2" s="198"/>
      <c r="U2" s="198"/>
      <c r="V2" s="198"/>
      <c r="W2" s="199"/>
      <c r="X2" s="123"/>
      <c r="Y2" s="136"/>
      <c r="Z2" s="137"/>
      <c r="AA2" s="137"/>
      <c r="AB2" s="138"/>
    </row>
    <row r="3" spans="2:28" ht="38.25" customHeight="1" x14ac:dyDescent="0.3">
      <c r="B3" s="87" t="s">
        <v>133</v>
      </c>
      <c r="C3" s="28"/>
      <c r="D3" s="196" t="s">
        <v>6</v>
      </c>
      <c r="E3" s="196"/>
      <c r="F3" s="196"/>
      <c r="G3" s="196"/>
      <c r="H3" s="197"/>
      <c r="I3" s="200" t="s">
        <v>7</v>
      </c>
      <c r="J3" s="196"/>
      <c r="K3" s="196"/>
      <c r="L3" s="196"/>
      <c r="M3" s="197"/>
      <c r="N3" s="200" t="s">
        <v>8</v>
      </c>
      <c r="O3" s="196"/>
      <c r="P3" s="196"/>
      <c r="Q3" s="196"/>
      <c r="R3" s="197"/>
      <c r="S3" s="200" t="s">
        <v>9</v>
      </c>
      <c r="T3" s="196"/>
      <c r="U3" s="196"/>
      <c r="V3" s="196"/>
      <c r="W3" s="197"/>
      <c r="X3" s="125"/>
      <c r="Y3" s="129" t="s">
        <v>6</v>
      </c>
      <c r="Z3" s="129" t="s">
        <v>7</v>
      </c>
      <c r="AA3" s="129" t="s">
        <v>8</v>
      </c>
      <c r="AB3" s="129" t="s">
        <v>9</v>
      </c>
    </row>
    <row r="4" spans="2:28" s="8" customFormat="1" ht="42" customHeight="1" x14ac:dyDescent="0.35">
      <c r="B4" s="88" t="s">
        <v>94</v>
      </c>
      <c r="C4" s="42" t="s">
        <v>43</v>
      </c>
      <c r="D4" s="51" t="s">
        <v>15</v>
      </c>
      <c r="E4" s="51" t="s">
        <v>16</v>
      </c>
      <c r="F4" s="51" t="s">
        <v>223</v>
      </c>
      <c r="G4" s="51" t="s">
        <v>17</v>
      </c>
      <c r="H4" s="29" t="s">
        <v>18</v>
      </c>
      <c r="I4" s="29" t="s">
        <v>20</v>
      </c>
      <c r="J4" s="29" t="s">
        <v>21</v>
      </c>
      <c r="K4" s="29" t="s">
        <v>22</v>
      </c>
      <c r="L4" s="29" t="s">
        <v>23</v>
      </c>
      <c r="M4" s="29" t="s">
        <v>24</v>
      </c>
      <c r="N4" s="29" t="s">
        <v>26</v>
      </c>
      <c r="O4" s="29" t="s">
        <v>27</v>
      </c>
      <c r="P4" s="29" t="s">
        <v>28</v>
      </c>
      <c r="Q4" s="29" t="s">
        <v>29</v>
      </c>
      <c r="R4" s="29" t="s">
        <v>30</v>
      </c>
      <c r="S4" s="29" t="s">
        <v>32</v>
      </c>
      <c r="T4" s="29" t="s">
        <v>33</v>
      </c>
      <c r="U4" s="29" t="s">
        <v>34</v>
      </c>
      <c r="V4" s="29" t="s">
        <v>35</v>
      </c>
      <c r="W4" s="29" t="s">
        <v>36</v>
      </c>
      <c r="X4" s="29"/>
      <c r="Y4" s="34" t="s">
        <v>19</v>
      </c>
      <c r="Z4" s="34" t="s">
        <v>25</v>
      </c>
      <c r="AA4" s="36" t="s">
        <v>31</v>
      </c>
      <c r="AB4" s="36" t="s">
        <v>37</v>
      </c>
    </row>
    <row r="5" spans="2:28" ht="26.25" customHeight="1" x14ac:dyDescent="0.3">
      <c r="B5" s="209" t="s">
        <v>95</v>
      </c>
      <c r="C5" s="165" t="s">
        <v>135</v>
      </c>
      <c r="D5" s="30">
        <v>3324014.21949</v>
      </c>
      <c r="E5" s="30">
        <v>21744128.700499997</v>
      </c>
      <c r="F5" s="30">
        <v>17803999.247186568</v>
      </c>
      <c r="G5" s="30">
        <v>26054619.15820995</v>
      </c>
      <c r="H5" s="30">
        <v>26624956.258040346</v>
      </c>
      <c r="I5" s="30">
        <v>7413952.8896897947</v>
      </c>
      <c r="J5" s="30">
        <v>251626.64904827601</v>
      </c>
      <c r="K5" s="30">
        <v>11915139.658639997</v>
      </c>
      <c r="L5" s="30">
        <v>89796203.098086908</v>
      </c>
      <c r="M5" s="30">
        <v>121122368.66506003</v>
      </c>
      <c r="N5" s="30">
        <v>11798047.63761441</v>
      </c>
      <c r="O5" s="30">
        <v>22557401.644030921</v>
      </c>
      <c r="P5" s="30">
        <v>22666681.447202653</v>
      </c>
      <c r="Q5" s="30">
        <v>57110870.605667099</v>
      </c>
      <c r="R5" s="30">
        <v>24351854.788193855</v>
      </c>
      <c r="S5" s="30">
        <v>0</v>
      </c>
      <c r="T5" s="30">
        <v>0</v>
      </c>
      <c r="U5" s="30">
        <v>29020021.414897997</v>
      </c>
      <c r="V5" s="30">
        <v>93766669.310045227</v>
      </c>
      <c r="W5" s="30">
        <v>65110738.833110213</v>
      </c>
      <c r="X5" s="30"/>
      <c r="Y5" s="93">
        <f>SUM(D5:H5)</f>
        <v>95551717.583426863</v>
      </c>
      <c r="Z5" s="93">
        <f t="shared" ref="Z5:Z10" si="0">SUM(I5:M5)</f>
        <v>230499290.96052501</v>
      </c>
      <c r="AA5" s="94">
        <f t="shared" ref="AA5:AA10" si="1">SUM(N5:R5)</f>
        <v>138484856.12270895</v>
      </c>
      <c r="AB5" s="93">
        <f t="shared" ref="AB5:AB10" si="2">SUM(S5:W5)</f>
        <v>187897429.55805343</v>
      </c>
    </row>
    <row r="6" spans="2:28" ht="26.25" customHeight="1" x14ac:dyDescent="0.3">
      <c r="B6" s="209"/>
      <c r="C6" s="165" t="s">
        <v>136</v>
      </c>
      <c r="D6" s="30">
        <v>0</v>
      </c>
      <c r="E6" s="30">
        <v>711900.38287999993</v>
      </c>
      <c r="F6" s="30">
        <v>2829455.0617281375</v>
      </c>
      <c r="G6" s="30">
        <v>8408965.2100201901</v>
      </c>
      <c r="H6" s="30">
        <v>34805878.432861686</v>
      </c>
      <c r="I6" s="30">
        <v>93052153.144262746</v>
      </c>
      <c r="J6" s="30">
        <v>93196974.961377978</v>
      </c>
      <c r="K6" s="30">
        <v>62330338.563763425</v>
      </c>
      <c r="L6" s="30">
        <v>31847862.408688657</v>
      </c>
      <c r="M6" s="30">
        <v>2288064.9672872713</v>
      </c>
      <c r="N6" s="30">
        <v>0</v>
      </c>
      <c r="O6" s="30">
        <v>0</v>
      </c>
      <c r="P6" s="30">
        <v>0</v>
      </c>
      <c r="Q6" s="30">
        <v>0</v>
      </c>
      <c r="R6" s="30">
        <v>0</v>
      </c>
      <c r="S6" s="30">
        <v>0</v>
      </c>
      <c r="T6" s="30">
        <v>0</v>
      </c>
      <c r="U6" s="30">
        <v>0</v>
      </c>
      <c r="V6" s="30">
        <v>0</v>
      </c>
      <c r="W6" s="30">
        <v>0</v>
      </c>
      <c r="X6" s="30"/>
      <c r="Y6" s="93">
        <f t="shared" ref="Y6:Y25" si="3">SUM(D6:H6)</f>
        <v>46756199.087490015</v>
      </c>
      <c r="Z6" s="93">
        <f t="shared" si="0"/>
        <v>282715394.04538006</v>
      </c>
      <c r="AA6" s="94">
        <f t="shared" si="1"/>
        <v>0</v>
      </c>
      <c r="AB6" s="93">
        <f t="shared" si="2"/>
        <v>0</v>
      </c>
    </row>
    <row r="7" spans="2:28" ht="26.25" customHeight="1" x14ac:dyDescent="0.3">
      <c r="B7" s="209"/>
      <c r="C7" s="165" t="s">
        <v>137</v>
      </c>
      <c r="D7" s="30">
        <v>0</v>
      </c>
      <c r="E7" s="30">
        <v>0</v>
      </c>
      <c r="F7" s="30">
        <v>0</v>
      </c>
      <c r="G7" s="30">
        <v>0</v>
      </c>
      <c r="H7" s="30">
        <v>0</v>
      </c>
      <c r="I7" s="30">
        <v>0</v>
      </c>
      <c r="J7" s="30">
        <v>0</v>
      </c>
      <c r="K7" s="30">
        <v>5001749.8882767707</v>
      </c>
      <c r="L7" s="30">
        <v>13911152.343572021</v>
      </c>
      <c r="M7" s="30">
        <v>16830723.085612651</v>
      </c>
      <c r="N7" s="30">
        <v>28300579.27157747</v>
      </c>
      <c r="O7" s="30">
        <v>5324669.2949150885</v>
      </c>
      <c r="P7" s="30">
        <v>214967</v>
      </c>
      <c r="Q7" s="30">
        <v>0</v>
      </c>
      <c r="R7" s="30">
        <v>0</v>
      </c>
      <c r="S7" s="30">
        <v>0</v>
      </c>
      <c r="T7" s="30">
        <v>0</v>
      </c>
      <c r="U7" s="30">
        <v>0</v>
      </c>
      <c r="V7" s="30">
        <v>0</v>
      </c>
      <c r="W7" s="30">
        <v>0</v>
      </c>
      <c r="X7" s="30"/>
      <c r="Y7" s="93">
        <f t="shared" si="3"/>
        <v>0</v>
      </c>
      <c r="Z7" s="93">
        <f t="shared" si="0"/>
        <v>35743625.317461446</v>
      </c>
      <c r="AA7" s="94">
        <f t="shared" si="1"/>
        <v>33840215.566492558</v>
      </c>
      <c r="AB7" s="93">
        <f t="shared" si="2"/>
        <v>0</v>
      </c>
    </row>
    <row r="8" spans="2:28" ht="26.25" customHeight="1" x14ac:dyDescent="0.3">
      <c r="B8" s="209"/>
      <c r="C8" s="165" t="s">
        <v>138</v>
      </c>
      <c r="D8" s="30">
        <v>59886825.654739998</v>
      </c>
      <c r="E8" s="30">
        <v>40655412.966540009</v>
      </c>
      <c r="F8" s="30">
        <v>17427676.578722816</v>
      </c>
      <c r="G8" s="30">
        <v>3023511.1667241738</v>
      </c>
      <c r="H8" s="30">
        <v>583562.90933140507</v>
      </c>
      <c r="I8" s="30">
        <v>18115.682937409998</v>
      </c>
      <c r="J8" s="30">
        <v>0</v>
      </c>
      <c r="K8" s="30">
        <v>0</v>
      </c>
      <c r="L8" s="30">
        <v>0</v>
      </c>
      <c r="M8" s="30">
        <v>0</v>
      </c>
      <c r="N8" s="30">
        <v>0</v>
      </c>
      <c r="O8" s="30">
        <v>0</v>
      </c>
      <c r="P8" s="30">
        <v>0</v>
      </c>
      <c r="Q8" s="30">
        <v>0</v>
      </c>
      <c r="R8" s="30">
        <v>0</v>
      </c>
      <c r="S8" s="30">
        <v>0</v>
      </c>
      <c r="T8" s="30">
        <v>0</v>
      </c>
      <c r="U8" s="30">
        <v>0</v>
      </c>
      <c r="V8" s="30">
        <v>0</v>
      </c>
      <c r="W8" s="30">
        <v>0</v>
      </c>
      <c r="X8" s="30"/>
      <c r="Y8" s="93">
        <f t="shared" si="3"/>
        <v>121576989.27605842</v>
      </c>
      <c r="Z8" s="93">
        <f t="shared" si="0"/>
        <v>18115.682937409998</v>
      </c>
      <c r="AA8" s="94">
        <f t="shared" si="1"/>
        <v>0</v>
      </c>
      <c r="AB8" s="93">
        <f t="shared" si="2"/>
        <v>0</v>
      </c>
    </row>
    <row r="9" spans="2:28" ht="26.25" customHeight="1" x14ac:dyDescent="0.3">
      <c r="B9" s="209"/>
      <c r="C9" s="165" t="s">
        <v>149</v>
      </c>
      <c r="D9" s="30">
        <v>0</v>
      </c>
      <c r="E9" s="30">
        <v>0</v>
      </c>
      <c r="F9" s="30">
        <v>0</v>
      </c>
      <c r="G9" s="30">
        <v>0</v>
      </c>
      <c r="H9" s="30">
        <v>0</v>
      </c>
      <c r="I9" s="30">
        <v>36097.881895282</v>
      </c>
      <c r="J9" s="30">
        <v>0</v>
      </c>
      <c r="K9" s="30">
        <v>0</v>
      </c>
      <c r="L9" s="30">
        <v>0</v>
      </c>
      <c r="M9" s="30">
        <v>0</v>
      </c>
      <c r="N9" s="30">
        <v>0</v>
      </c>
      <c r="O9" s="30">
        <v>0</v>
      </c>
      <c r="P9" s="30">
        <v>0</v>
      </c>
      <c r="Q9" s="30">
        <v>0</v>
      </c>
      <c r="R9" s="30">
        <v>0</v>
      </c>
      <c r="S9" s="30">
        <v>0</v>
      </c>
      <c r="T9" s="30">
        <v>0</v>
      </c>
      <c r="U9" s="30">
        <v>0</v>
      </c>
      <c r="V9" s="30">
        <v>0</v>
      </c>
      <c r="W9" s="30">
        <v>0</v>
      </c>
      <c r="X9" s="30"/>
      <c r="Y9" s="93">
        <f t="shared" si="3"/>
        <v>0</v>
      </c>
      <c r="Z9" s="93">
        <f t="shared" si="0"/>
        <v>36097.881895282</v>
      </c>
      <c r="AA9" s="94">
        <f t="shared" si="1"/>
        <v>0</v>
      </c>
      <c r="AB9" s="93">
        <f t="shared" si="2"/>
        <v>0</v>
      </c>
    </row>
    <row r="10" spans="2:28" ht="26.25" customHeight="1" x14ac:dyDescent="0.3">
      <c r="B10" s="126"/>
      <c r="C10" s="165" t="s">
        <v>148</v>
      </c>
      <c r="D10" s="30">
        <v>0</v>
      </c>
      <c r="E10" s="30">
        <v>0</v>
      </c>
      <c r="F10" s="30">
        <v>0</v>
      </c>
      <c r="G10" s="30">
        <v>0</v>
      </c>
      <c r="H10" s="30">
        <v>0</v>
      </c>
      <c r="I10" s="30">
        <v>77441.684186439961</v>
      </c>
      <c r="J10" s="30">
        <v>0</v>
      </c>
      <c r="K10" s="30">
        <v>0</v>
      </c>
      <c r="L10" s="30">
        <v>0</v>
      </c>
      <c r="M10" s="30">
        <v>0</v>
      </c>
      <c r="N10" s="30">
        <v>0</v>
      </c>
      <c r="O10" s="30">
        <v>0</v>
      </c>
      <c r="P10" s="30">
        <v>0</v>
      </c>
      <c r="Q10" s="30">
        <v>0</v>
      </c>
      <c r="R10" s="30">
        <v>0</v>
      </c>
      <c r="S10" s="30">
        <v>0</v>
      </c>
      <c r="T10" s="30">
        <v>0</v>
      </c>
      <c r="U10" s="30">
        <v>0</v>
      </c>
      <c r="V10" s="30">
        <v>0</v>
      </c>
      <c r="W10" s="30">
        <v>0</v>
      </c>
      <c r="X10" s="30"/>
      <c r="Y10" s="93">
        <f t="shared" si="3"/>
        <v>0</v>
      </c>
      <c r="Z10" s="93">
        <f t="shared" si="0"/>
        <v>77441.684186439961</v>
      </c>
      <c r="AA10" s="94">
        <f t="shared" si="1"/>
        <v>0</v>
      </c>
      <c r="AB10" s="93">
        <f t="shared" si="2"/>
        <v>0</v>
      </c>
    </row>
    <row r="11" spans="2:28" s="2" customFormat="1" ht="26.25" customHeight="1" x14ac:dyDescent="0.35">
      <c r="B11" s="126"/>
      <c r="C11" s="39" t="s">
        <v>96</v>
      </c>
      <c r="D11" s="32">
        <f t="shared" ref="D11:G11" si="4">SUM(D5:D10)</f>
        <v>63210839.874229997</v>
      </c>
      <c r="E11" s="32">
        <f t="shared" si="4"/>
        <v>63111442.049920008</v>
      </c>
      <c r="F11" s="32">
        <f t="shared" si="4"/>
        <v>38061130.887637526</v>
      </c>
      <c r="G11" s="32">
        <f t="shared" si="4"/>
        <v>37487095.534954317</v>
      </c>
      <c r="H11" s="32">
        <f>SUM(H5:H10)</f>
        <v>62014397.600233436</v>
      </c>
      <c r="I11" s="32">
        <f t="shared" ref="I11:W11" si="5">SUM(I5:I10)</f>
        <v>100597761.28297168</v>
      </c>
      <c r="J11" s="32">
        <f t="shared" si="5"/>
        <v>93448601.610426247</v>
      </c>
      <c r="K11" s="32">
        <f t="shared" si="5"/>
        <v>79247228.110680193</v>
      </c>
      <c r="L11" s="32">
        <f t="shared" si="5"/>
        <v>135555217.85034758</v>
      </c>
      <c r="M11" s="32">
        <f t="shared" si="5"/>
        <v>140241156.71795994</v>
      </c>
      <c r="N11" s="32">
        <f t="shared" si="5"/>
        <v>40098626.909191877</v>
      </c>
      <c r="O11" s="32">
        <f t="shared" si="5"/>
        <v>27882070.938946009</v>
      </c>
      <c r="P11" s="32">
        <f t="shared" si="5"/>
        <v>22881648.447202653</v>
      </c>
      <c r="Q11" s="32">
        <f t="shared" si="5"/>
        <v>57110870.605667099</v>
      </c>
      <c r="R11" s="32">
        <f t="shared" si="5"/>
        <v>24351854.788193855</v>
      </c>
      <c r="S11" s="32">
        <f t="shared" si="5"/>
        <v>0</v>
      </c>
      <c r="T11" s="32">
        <f t="shared" si="5"/>
        <v>0</v>
      </c>
      <c r="U11" s="32">
        <f t="shared" si="5"/>
        <v>29020021.414897997</v>
      </c>
      <c r="V11" s="32">
        <f t="shared" si="5"/>
        <v>93766669.310045227</v>
      </c>
      <c r="W11" s="32">
        <f t="shared" si="5"/>
        <v>65110738.833110213</v>
      </c>
      <c r="X11" s="32"/>
      <c r="Y11" s="32">
        <f t="shared" ref="Y11:AA11" si="6">SUM(Y5:Y10)</f>
        <v>263884905.94697529</v>
      </c>
      <c r="Z11" s="32">
        <f t="shared" si="6"/>
        <v>549089965.57238567</v>
      </c>
      <c r="AA11" s="32">
        <f t="shared" si="6"/>
        <v>172325071.6892015</v>
      </c>
      <c r="AB11" s="32">
        <f>SUM(AB5:AB10)</f>
        <v>187897429.55805343</v>
      </c>
    </row>
    <row r="12" spans="2:28" s="2" customFormat="1" ht="26.25" customHeight="1" x14ac:dyDescent="0.35">
      <c r="B12" s="126"/>
      <c r="C12" s="165" t="s">
        <v>140</v>
      </c>
      <c r="D12" s="30">
        <v>0</v>
      </c>
      <c r="E12" s="30">
        <v>0</v>
      </c>
      <c r="F12" s="30">
        <v>0</v>
      </c>
      <c r="G12" s="30">
        <v>0</v>
      </c>
      <c r="H12" s="30">
        <v>0</v>
      </c>
      <c r="I12" s="30">
        <v>2131526.7945586261</v>
      </c>
      <c r="J12" s="30">
        <v>25666813.791568603</v>
      </c>
      <c r="K12" s="30">
        <v>17385987.791496821</v>
      </c>
      <c r="L12" s="30">
        <v>0</v>
      </c>
      <c r="M12" s="30">
        <v>0</v>
      </c>
      <c r="N12" s="30">
        <v>0</v>
      </c>
      <c r="O12" s="30">
        <v>0</v>
      </c>
      <c r="P12" s="30">
        <v>0</v>
      </c>
      <c r="Q12" s="30">
        <v>0</v>
      </c>
      <c r="R12" s="30">
        <v>0</v>
      </c>
      <c r="S12" s="30">
        <v>0</v>
      </c>
      <c r="T12" s="30">
        <v>0</v>
      </c>
      <c r="U12" s="30">
        <v>0</v>
      </c>
      <c r="V12" s="30">
        <v>0</v>
      </c>
      <c r="W12" s="30">
        <v>0</v>
      </c>
      <c r="X12" s="30"/>
      <c r="Y12" s="93">
        <f t="shared" si="3"/>
        <v>0</v>
      </c>
      <c r="Z12" s="93">
        <f t="shared" ref="Z12:Z19" si="7">SUM(I12:M12)</f>
        <v>45184328.37762405</v>
      </c>
      <c r="AA12" s="94">
        <f t="shared" ref="AA12:AA19" si="8">SUM(N12:R12)</f>
        <v>0</v>
      </c>
      <c r="AB12" s="93">
        <f t="shared" ref="AB12:AB19" si="9">SUM(S12:W12)</f>
        <v>0</v>
      </c>
    </row>
    <row r="13" spans="2:28" s="2" customFormat="1" ht="26.25" customHeight="1" x14ac:dyDescent="0.35">
      <c r="B13" s="126"/>
      <c r="C13" s="165" t="s">
        <v>139</v>
      </c>
      <c r="D13" s="30">
        <v>0</v>
      </c>
      <c r="E13" s="30">
        <v>0</v>
      </c>
      <c r="F13" s="30">
        <v>0</v>
      </c>
      <c r="G13" s="30">
        <v>0</v>
      </c>
      <c r="H13" s="30">
        <v>0</v>
      </c>
      <c r="I13" s="30">
        <v>9108671.4966414496</v>
      </c>
      <c r="J13" s="30">
        <v>68945179.392231464</v>
      </c>
      <c r="K13" s="30">
        <v>66797681.343820117</v>
      </c>
      <c r="L13" s="30">
        <v>9783653.4893291686</v>
      </c>
      <c r="M13" s="30">
        <v>3050128.978633116</v>
      </c>
      <c r="N13" s="30">
        <v>0</v>
      </c>
      <c r="O13" s="30">
        <v>0</v>
      </c>
      <c r="P13" s="30">
        <v>14897447.205209864</v>
      </c>
      <c r="Q13" s="30">
        <v>15527840.597593324</v>
      </c>
      <c r="R13" s="30">
        <v>35846106.053668812</v>
      </c>
      <c r="S13" s="30">
        <v>13052784.353151511</v>
      </c>
      <c r="T13" s="30">
        <v>0</v>
      </c>
      <c r="U13" s="30">
        <v>0</v>
      </c>
      <c r="V13" s="30">
        <v>0</v>
      </c>
      <c r="W13" s="30">
        <v>0</v>
      </c>
      <c r="X13" s="30"/>
      <c r="Y13" s="93">
        <f t="shared" si="3"/>
        <v>0</v>
      </c>
      <c r="Z13" s="93">
        <f t="shared" si="7"/>
        <v>157685314.70065531</v>
      </c>
      <c r="AA13" s="94">
        <f t="shared" si="8"/>
        <v>66271393.856472</v>
      </c>
      <c r="AB13" s="93">
        <f t="shared" si="9"/>
        <v>13052784.353151511</v>
      </c>
    </row>
    <row r="14" spans="2:28" s="2" customFormat="1" ht="26.25" customHeight="1" x14ac:dyDescent="0.35">
      <c r="B14" s="126"/>
      <c r="C14" s="165" t="s">
        <v>142</v>
      </c>
      <c r="D14" s="30">
        <v>0</v>
      </c>
      <c r="E14" s="30">
        <v>0</v>
      </c>
      <c r="F14" s="30">
        <v>329682.07645994244</v>
      </c>
      <c r="G14" s="30">
        <v>325094.16346239968</v>
      </c>
      <c r="H14" s="30">
        <v>823378.54019936465</v>
      </c>
      <c r="I14" s="30">
        <v>0</v>
      </c>
      <c r="J14" s="30">
        <v>2651311.749086949</v>
      </c>
      <c r="K14" s="30">
        <v>10111912.549391411</v>
      </c>
      <c r="L14" s="30">
        <v>11215404.69633181</v>
      </c>
      <c r="M14" s="30">
        <v>1404916.97860353</v>
      </c>
      <c r="N14" s="30">
        <v>0</v>
      </c>
      <c r="O14" s="30">
        <v>0</v>
      </c>
      <c r="P14" s="30">
        <v>0</v>
      </c>
      <c r="Q14" s="30">
        <v>0</v>
      </c>
      <c r="R14" s="30">
        <v>0</v>
      </c>
      <c r="S14" s="30">
        <v>0</v>
      </c>
      <c r="T14" s="30">
        <v>0</v>
      </c>
      <c r="U14" s="30">
        <v>0</v>
      </c>
      <c r="V14" s="30">
        <v>0</v>
      </c>
      <c r="W14" s="30">
        <v>0</v>
      </c>
      <c r="X14" s="30"/>
      <c r="Y14" s="93">
        <f t="shared" si="3"/>
        <v>1478154.7801217069</v>
      </c>
      <c r="Z14" s="93">
        <f t="shared" si="7"/>
        <v>25383545.973413702</v>
      </c>
      <c r="AA14" s="94">
        <f t="shared" si="8"/>
        <v>0</v>
      </c>
      <c r="AB14" s="93">
        <f t="shared" si="9"/>
        <v>0</v>
      </c>
    </row>
    <row r="15" spans="2:28" s="24" customFormat="1" ht="26.25" customHeight="1" x14ac:dyDescent="0.35">
      <c r="B15" s="209" t="s">
        <v>97</v>
      </c>
      <c r="C15" s="165" t="s">
        <v>145</v>
      </c>
      <c r="D15" s="30">
        <v>0</v>
      </c>
      <c r="E15" s="30">
        <v>0</v>
      </c>
      <c r="F15" s="30">
        <v>0</v>
      </c>
      <c r="G15" s="30">
        <v>0</v>
      </c>
      <c r="H15" s="30">
        <v>0</v>
      </c>
      <c r="I15" s="30">
        <v>0</v>
      </c>
      <c r="J15" s="30">
        <v>0</v>
      </c>
      <c r="K15" s="30">
        <v>0</v>
      </c>
      <c r="L15" s="30">
        <v>0</v>
      </c>
      <c r="M15" s="30">
        <v>13240489.594791908</v>
      </c>
      <c r="N15" s="30">
        <v>75907656.521940455</v>
      </c>
      <c r="O15" s="30">
        <v>168187535.26196492</v>
      </c>
      <c r="P15" s="30">
        <v>327347130.87782043</v>
      </c>
      <c r="Q15" s="30">
        <v>378460505.55824447</v>
      </c>
      <c r="R15" s="30">
        <v>411864968.9608044</v>
      </c>
      <c r="S15" s="30">
        <v>0</v>
      </c>
      <c r="T15" s="30">
        <v>0</v>
      </c>
      <c r="U15" s="30">
        <v>0</v>
      </c>
      <c r="V15" s="30">
        <v>0</v>
      </c>
      <c r="W15" s="30">
        <v>0</v>
      </c>
      <c r="X15" s="30"/>
      <c r="Y15" s="93">
        <f t="shared" si="3"/>
        <v>0</v>
      </c>
      <c r="Z15" s="93">
        <f t="shared" si="7"/>
        <v>13240489.594791908</v>
      </c>
      <c r="AA15" s="94">
        <f t="shared" si="8"/>
        <v>1361767797.1807747</v>
      </c>
      <c r="AB15" s="93">
        <f t="shared" si="9"/>
        <v>0</v>
      </c>
    </row>
    <row r="16" spans="2:28" ht="26.25" customHeight="1" x14ac:dyDescent="0.3">
      <c r="B16" s="209"/>
      <c r="C16" s="165" t="s">
        <v>141</v>
      </c>
      <c r="D16" s="30">
        <v>0</v>
      </c>
      <c r="E16" s="30">
        <v>0</v>
      </c>
      <c r="F16" s="30">
        <v>0</v>
      </c>
      <c r="G16" s="30">
        <v>0</v>
      </c>
      <c r="H16" s="178">
        <v>18.5</v>
      </c>
      <c r="I16" s="178">
        <v>43.2</v>
      </c>
      <c r="J16" s="178">
        <v>53.2</v>
      </c>
      <c r="K16" s="178">
        <v>83.2</v>
      </c>
      <c r="L16" s="178">
        <v>196.6</v>
      </c>
      <c r="M16" s="178">
        <v>230.6</v>
      </c>
      <c r="N16" s="178">
        <v>457.1</v>
      </c>
      <c r="O16" s="178">
        <v>46.8</v>
      </c>
      <c r="P16" s="178">
        <v>111.8</v>
      </c>
      <c r="Q16" s="30">
        <v>0</v>
      </c>
      <c r="R16" s="30">
        <v>0</v>
      </c>
      <c r="S16" s="30">
        <v>0</v>
      </c>
      <c r="T16" s="30">
        <v>0</v>
      </c>
      <c r="U16" s="30">
        <v>0</v>
      </c>
      <c r="V16" s="30">
        <v>0</v>
      </c>
      <c r="W16" s="30">
        <v>0</v>
      </c>
      <c r="X16" s="30"/>
      <c r="Y16" s="93">
        <f t="shared" si="3"/>
        <v>18.5</v>
      </c>
      <c r="Z16" s="93">
        <f t="shared" si="7"/>
        <v>606.80000000000007</v>
      </c>
      <c r="AA16" s="94">
        <f t="shared" si="8"/>
        <v>615.70000000000005</v>
      </c>
      <c r="AB16" s="93">
        <f t="shared" si="9"/>
        <v>0</v>
      </c>
    </row>
    <row r="17" spans="2:28" ht="26.25" customHeight="1" x14ac:dyDescent="0.3">
      <c r="B17" s="209"/>
      <c r="C17" s="165" t="s">
        <v>98</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c r="Y17" s="93">
        <f t="shared" si="3"/>
        <v>0</v>
      </c>
      <c r="Z17" s="93">
        <f t="shared" si="7"/>
        <v>0</v>
      </c>
      <c r="AA17" s="94">
        <f t="shared" si="8"/>
        <v>0</v>
      </c>
      <c r="AB17" s="93">
        <f t="shared" si="9"/>
        <v>0</v>
      </c>
    </row>
    <row r="18" spans="2:28" ht="26.25" customHeight="1" x14ac:dyDescent="0.3">
      <c r="B18" s="209"/>
      <c r="C18" s="165" t="s">
        <v>144</v>
      </c>
      <c r="D18" s="30">
        <v>0</v>
      </c>
      <c r="E18" s="30">
        <v>0</v>
      </c>
      <c r="F18" s="30">
        <v>0</v>
      </c>
      <c r="G18" s="30">
        <v>0</v>
      </c>
      <c r="H18" s="30">
        <v>0</v>
      </c>
      <c r="I18" s="30">
        <v>0</v>
      </c>
      <c r="J18" s="30">
        <v>0</v>
      </c>
      <c r="K18" s="30">
        <v>4309627.4579764372</v>
      </c>
      <c r="L18" s="30">
        <v>31593129.945584286</v>
      </c>
      <c r="M18" s="30">
        <v>30983377.835622746</v>
      </c>
      <c r="N18" s="30">
        <v>0</v>
      </c>
      <c r="O18" s="30">
        <v>5790210.2563629467</v>
      </c>
      <c r="P18" s="30">
        <v>10646345.510534957</v>
      </c>
      <c r="Q18" s="30">
        <v>24242585.862621188</v>
      </c>
      <c r="R18" s="30">
        <v>23019705.684226271</v>
      </c>
      <c r="S18" s="30">
        <v>67030690.361063629</v>
      </c>
      <c r="T18" s="30">
        <v>159327604.88823134</v>
      </c>
      <c r="U18" s="30">
        <v>318837657.03001451</v>
      </c>
      <c r="V18" s="30">
        <v>318344910.62114674</v>
      </c>
      <c r="W18" s="30">
        <v>317908495.70050043</v>
      </c>
      <c r="X18" s="30"/>
      <c r="Y18" s="93">
        <f t="shared" si="3"/>
        <v>0</v>
      </c>
      <c r="Z18" s="93">
        <f t="shared" si="7"/>
        <v>66886135.239183471</v>
      </c>
      <c r="AA18" s="94">
        <f t="shared" si="8"/>
        <v>63698847.313745365</v>
      </c>
      <c r="AB18" s="93">
        <f t="shared" si="9"/>
        <v>1181449358.6009567</v>
      </c>
    </row>
    <row r="19" spans="2:28" ht="26.25" customHeight="1" x14ac:dyDescent="0.3">
      <c r="B19" s="209"/>
      <c r="C19" s="38" t="s">
        <v>143</v>
      </c>
      <c r="D19" s="30">
        <v>0</v>
      </c>
      <c r="E19" s="30">
        <v>0</v>
      </c>
      <c r="F19" s="30">
        <v>0</v>
      </c>
      <c r="G19" s="30">
        <v>0</v>
      </c>
      <c r="H19" s="30">
        <v>0</v>
      </c>
      <c r="I19" s="30">
        <v>0</v>
      </c>
      <c r="J19" s="30">
        <v>0</v>
      </c>
      <c r="K19" s="30">
        <v>712791.584016543</v>
      </c>
      <c r="L19" s="30">
        <v>18022154.650360949</v>
      </c>
      <c r="M19" s="30">
        <v>30718611.117139608</v>
      </c>
      <c r="N19" s="30">
        <v>0</v>
      </c>
      <c r="O19" s="30">
        <v>0</v>
      </c>
      <c r="P19" s="30">
        <v>0</v>
      </c>
      <c r="Q19" s="30">
        <v>0</v>
      </c>
      <c r="R19" s="30">
        <v>0</v>
      </c>
      <c r="S19" s="30">
        <v>0</v>
      </c>
      <c r="T19" s="30">
        <v>0</v>
      </c>
      <c r="U19" s="30">
        <v>0</v>
      </c>
      <c r="V19" s="30">
        <v>0</v>
      </c>
      <c r="W19" s="30">
        <v>0</v>
      </c>
      <c r="X19" s="30"/>
      <c r="Y19" s="93">
        <f t="shared" si="3"/>
        <v>0</v>
      </c>
      <c r="Z19" s="93">
        <f t="shared" si="7"/>
        <v>49453557.351517096</v>
      </c>
      <c r="AA19" s="94">
        <f t="shared" si="8"/>
        <v>0</v>
      </c>
      <c r="AB19" s="93">
        <f t="shared" si="9"/>
        <v>0</v>
      </c>
    </row>
    <row r="20" spans="2:28" ht="26.25" customHeight="1" x14ac:dyDescent="0.3">
      <c r="B20" s="209"/>
      <c r="C20" s="39" t="s">
        <v>99</v>
      </c>
      <c r="D20" s="32">
        <f t="shared" ref="D20:W20" si="10">SUM(D12:D19)</f>
        <v>0</v>
      </c>
      <c r="E20" s="32">
        <f t="shared" si="10"/>
        <v>0</v>
      </c>
      <c r="F20" s="32">
        <f t="shared" si="10"/>
        <v>329682.07645994244</v>
      </c>
      <c r="G20" s="32">
        <f t="shared" si="10"/>
        <v>325094.16346239968</v>
      </c>
      <c r="H20" s="32">
        <f t="shared" si="10"/>
        <v>823397.04019936465</v>
      </c>
      <c r="I20" s="32">
        <f t="shared" si="10"/>
        <v>11240241.491200075</v>
      </c>
      <c r="J20" s="32">
        <f t="shared" si="10"/>
        <v>97263358.132887021</v>
      </c>
      <c r="K20" s="32">
        <f t="shared" si="10"/>
        <v>99318083.926701337</v>
      </c>
      <c r="L20" s="32">
        <f t="shared" si="10"/>
        <v>70614539.381606221</v>
      </c>
      <c r="M20" s="32">
        <f t="shared" si="10"/>
        <v>79397755.104790911</v>
      </c>
      <c r="N20" s="32">
        <f t="shared" si="10"/>
        <v>75908113.621940449</v>
      </c>
      <c r="O20" s="32">
        <f t="shared" si="10"/>
        <v>173977792.31832787</v>
      </c>
      <c r="P20" s="32">
        <f t="shared" si="10"/>
        <v>352891035.39356524</v>
      </c>
      <c r="Q20" s="32">
        <f t="shared" si="10"/>
        <v>418230932.01845896</v>
      </c>
      <c r="R20" s="32">
        <f t="shared" si="10"/>
        <v>470730780.69869947</v>
      </c>
      <c r="S20" s="32">
        <f t="shared" si="10"/>
        <v>80083474.714215145</v>
      </c>
      <c r="T20" s="32">
        <f t="shared" si="10"/>
        <v>159327604.88823134</v>
      </c>
      <c r="U20" s="32">
        <f t="shared" si="10"/>
        <v>318837657.03001451</v>
      </c>
      <c r="V20" s="32">
        <f t="shared" si="10"/>
        <v>318344910.62114674</v>
      </c>
      <c r="W20" s="32">
        <f t="shared" si="10"/>
        <v>317908495.70050043</v>
      </c>
      <c r="X20" s="32"/>
      <c r="Y20" s="32">
        <f>SUM(Y12:Y19)</f>
        <v>1478173.2801217069</v>
      </c>
      <c r="Z20" s="32">
        <f>SUM(Z12:Z19)</f>
        <v>357833978.03718555</v>
      </c>
      <c r="AA20" s="32">
        <f>SUM(AA12:AA19)</f>
        <v>1491738654.050992</v>
      </c>
      <c r="AB20" s="32">
        <f>SUM(AB12:AB19)</f>
        <v>1194502142.9541082</v>
      </c>
    </row>
    <row r="21" spans="2:28" ht="26.25" customHeight="1" x14ac:dyDescent="0.3">
      <c r="B21" s="207" t="s">
        <v>42</v>
      </c>
      <c r="C21" s="165" t="s">
        <v>100</v>
      </c>
      <c r="D21" s="30">
        <v>0</v>
      </c>
      <c r="E21" s="30">
        <v>0</v>
      </c>
      <c r="F21" s="30">
        <v>0</v>
      </c>
      <c r="G21" s="30">
        <v>0</v>
      </c>
      <c r="H21" s="30">
        <v>0</v>
      </c>
      <c r="I21" s="30">
        <v>0</v>
      </c>
      <c r="J21" s="30">
        <v>4497610.9705985645</v>
      </c>
      <c r="K21" s="30">
        <v>10894025.583207916</v>
      </c>
      <c r="L21" s="30">
        <v>18059104.417744014</v>
      </c>
      <c r="M21" s="30">
        <v>10165606.321259234</v>
      </c>
      <c r="N21" s="30">
        <v>0</v>
      </c>
      <c r="O21" s="30">
        <v>0</v>
      </c>
      <c r="P21" s="30">
        <v>0</v>
      </c>
      <c r="Q21" s="30">
        <v>0</v>
      </c>
      <c r="R21" s="30">
        <v>0</v>
      </c>
      <c r="S21" s="30">
        <v>0</v>
      </c>
      <c r="T21" s="30">
        <v>0</v>
      </c>
      <c r="U21" s="30">
        <v>0</v>
      </c>
      <c r="V21" s="30">
        <v>0</v>
      </c>
      <c r="W21" s="30">
        <v>0</v>
      </c>
      <c r="X21" s="30"/>
      <c r="Y21" s="93">
        <f t="shared" si="3"/>
        <v>0</v>
      </c>
      <c r="Z21" s="93">
        <f>SUM(I21:M21)</f>
        <v>43616347.292809725</v>
      </c>
      <c r="AA21" s="94">
        <f>SUM(N21:R21)</f>
        <v>0</v>
      </c>
      <c r="AB21" s="93">
        <f>SUM(S21:W21)</f>
        <v>0</v>
      </c>
    </row>
    <row r="22" spans="2:28" ht="26.25" customHeight="1" x14ac:dyDescent="0.3">
      <c r="B22" s="208"/>
      <c r="C22" s="165" t="s">
        <v>150</v>
      </c>
      <c r="D22" s="30">
        <v>0</v>
      </c>
      <c r="E22" s="30">
        <v>0</v>
      </c>
      <c r="F22" s="30">
        <v>0</v>
      </c>
      <c r="G22" s="30">
        <v>0</v>
      </c>
      <c r="H22" s="30">
        <v>0</v>
      </c>
      <c r="I22" s="30">
        <v>0</v>
      </c>
      <c r="J22" s="30">
        <v>0</v>
      </c>
      <c r="K22" s="30">
        <v>0</v>
      </c>
      <c r="L22" s="30">
        <v>9523689.4818054009</v>
      </c>
      <c r="M22" s="30">
        <v>28218529.675252531</v>
      </c>
      <c r="N22" s="30">
        <v>0</v>
      </c>
      <c r="O22" s="30">
        <v>0</v>
      </c>
      <c r="P22" s="30">
        <v>0</v>
      </c>
      <c r="Q22" s="30">
        <v>0</v>
      </c>
      <c r="R22" s="30">
        <v>0</v>
      </c>
      <c r="S22" s="30">
        <v>0</v>
      </c>
      <c r="T22" s="30">
        <v>0</v>
      </c>
      <c r="U22" s="30">
        <v>0</v>
      </c>
      <c r="V22" s="30">
        <v>0</v>
      </c>
      <c r="W22" s="30">
        <v>0</v>
      </c>
      <c r="X22" s="30"/>
      <c r="Y22" s="93">
        <f t="shared" si="3"/>
        <v>0</v>
      </c>
      <c r="Z22" s="93">
        <f>SUM(I22:M22)</f>
        <v>37742219.157057934</v>
      </c>
      <c r="AA22" s="94">
        <f>SUM(N22:R22)</f>
        <v>0</v>
      </c>
      <c r="AB22" s="93">
        <f>SUM(S22:W22)</f>
        <v>0</v>
      </c>
    </row>
    <row r="23" spans="2:28" ht="26.25" customHeight="1" x14ac:dyDescent="0.3">
      <c r="B23" s="208"/>
      <c r="C23" s="165" t="s">
        <v>151</v>
      </c>
      <c r="D23" s="30">
        <v>0</v>
      </c>
      <c r="E23" s="30">
        <v>0</v>
      </c>
      <c r="F23" s="30">
        <v>0</v>
      </c>
      <c r="G23" s="30">
        <v>0</v>
      </c>
      <c r="H23" s="30">
        <v>0</v>
      </c>
      <c r="I23" s="30">
        <v>912492.24585842201</v>
      </c>
      <c r="J23" s="30">
        <v>21067601.666642737</v>
      </c>
      <c r="K23" s="30">
        <v>29405478.635703769</v>
      </c>
      <c r="L23" s="30">
        <v>0</v>
      </c>
      <c r="M23" s="30">
        <v>0</v>
      </c>
      <c r="N23" s="30">
        <v>0</v>
      </c>
      <c r="O23" s="30">
        <v>0</v>
      </c>
      <c r="P23" s="30">
        <v>0</v>
      </c>
      <c r="Q23" s="30">
        <v>0</v>
      </c>
      <c r="R23" s="30">
        <v>0</v>
      </c>
      <c r="S23" s="30">
        <v>0</v>
      </c>
      <c r="T23" s="30">
        <v>0</v>
      </c>
      <c r="U23" s="30">
        <v>0</v>
      </c>
      <c r="V23" s="30">
        <v>0</v>
      </c>
      <c r="W23" s="30">
        <v>0</v>
      </c>
      <c r="X23" s="30"/>
      <c r="Y23" s="93">
        <f t="shared" si="3"/>
        <v>0</v>
      </c>
      <c r="Z23" s="93">
        <f>SUM(I23:M23)</f>
        <v>51385572.548204929</v>
      </c>
      <c r="AA23" s="94">
        <f>SUM(N23:R23)</f>
        <v>0</v>
      </c>
      <c r="AB23" s="93">
        <f>SUM(S23:W23)</f>
        <v>0</v>
      </c>
    </row>
    <row r="24" spans="2:28" ht="26.25" customHeight="1" x14ac:dyDescent="0.3">
      <c r="B24" s="208"/>
      <c r="C24" s="165" t="s">
        <v>152</v>
      </c>
      <c r="D24" s="30">
        <v>0</v>
      </c>
      <c r="E24" s="30">
        <v>0</v>
      </c>
      <c r="F24" s="30">
        <v>0</v>
      </c>
      <c r="G24" s="30">
        <v>0</v>
      </c>
      <c r="H24" s="30">
        <v>0</v>
      </c>
      <c r="I24" s="30">
        <v>0</v>
      </c>
      <c r="J24" s="30">
        <v>0</v>
      </c>
      <c r="K24" s="30">
        <v>12358739.150047274</v>
      </c>
      <c r="L24" s="30">
        <v>19060758.531089805</v>
      </c>
      <c r="M24" s="30">
        <v>26004743.705274567</v>
      </c>
      <c r="N24" s="30">
        <v>0</v>
      </c>
      <c r="O24" s="30">
        <v>0</v>
      </c>
      <c r="P24" s="30">
        <v>0</v>
      </c>
      <c r="Q24" s="30">
        <v>0</v>
      </c>
      <c r="R24" s="30">
        <v>0</v>
      </c>
      <c r="S24" s="30">
        <v>0</v>
      </c>
      <c r="T24" s="30">
        <v>0</v>
      </c>
      <c r="U24" s="30">
        <v>0</v>
      </c>
      <c r="V24" s="30">
        <v>0</v>
      </c>
      <c r="W24" s="30">
        <v>0</v>
      </c>
      <c r="X24" s="30"/>
      <c r="Y24" s="93">
        <f t="shared" si="3"/>
        <v>0</v>
      </c>
      <c r="Z24" s="93">
        <f>SUM(I24:M24)</f>
        <v>57424241.386411645</v>
      </c>
      <c r="AA24" s="94">
        <f>SUM(N24:R24)</f>
        <v>0</v>
      </c>
      <c r="AB24" s="93">
        <f>SUM(S24:W24)</f>
        <v>0</v>
      </c>
    </row>
    <row r="25" spans="2:28" ht="26.25" customHeight="1" x14ac:dyDescent="0.3">
      <c r="B25" s="208"/>
      <c r="C25" s="165" t="s">
        <v>146</v>
      </c>
      <c r="D25" s="30">
        <v>0</v>
      </c>
      <c r="E25" s="30">
        <v>0</v>
      </c>
      <c r="F25" s="30">
        <v>0</v>
      </c>
      <c r="G25" s="30">
        <v>0</v>
      </c>
      <c r="H25" s="30">
        <v>0</v>
      </c>
      <c r="I25" s="30">
        <v>0</v>
      </c>
      <c r="J25" s="30">
        <v>0</v>
      </c>
      <c r="K25" s="30">
        <v>0</v>
      </c>
      <c r="L25" s="30">
        <v>0</v>
      </c>
      <c r="M25" s="30">
        <v>0</v>
      </c>
      <c r="N25" s="30">
        <v>49846973.141126826</v>
      </c>
      <c r="O25" s="30">
        <v>49845628.402829818</v>
      </c>
      <c r="P25" s="30">
        <v>60159546.682644218</v>
      </c>
      <c r="Q25" s="30">
        <v>80260151.395258665</v>
      </c>
      <c r="R25" s="30">
        <v>85293163.540668219</v>
      </c>
      <c r="S25" s="30">
        <v>91551608.016073436</v>
      </c>
      <c r="T25" s="30">
        <v>91553276.727535009</v>
      </c>
      <c r="U25" s="30">
        <v>91553081.546689719</v>
      </c>
      <c r="V25" s="30">
        <v>91552943.23127313</v>
      </c>
      <c r="W25" s="30">
        <v>91550941.00719817</v>
      </c>
      <c r="X25" s="30"/>
      <c r="Y25" s="93">
        <f t="shared" si="3"/>
        <v>0</v>
      </c>
      <c r="Z25" s="93">
        <f>SUM(I25:M25)</f>
        <v>0</v>
      </c>
      <c r="AA25" s="94">
        <f>SUM(N25:R25)</f>
        <v>325405463.16252774</v>
      </c>
      <c r="AB25" s="93">
        <f>SUM(S25:W25)</f>
        <v>457761850.52876943</v>
      </c>
    </row>
    <row r="26" spans="2:28" ht="26.25" customHeight="1" x14ac:dyDescent="0.3">
      <c r="B26" s="208"/>
      <c r="C26" s="31" t="s">
        <v>101</v>
      </c>
      <c r="D26" s="32">
        <f t="shared" ref="D26:G26" si="11">SUM(D21:D25)</f>
        <v>0</v>
      </c>
      <c r="E26" s="32">
        <f t="shared" si="11"/>
        <v>0</v>
      </c>
      <c r="F26" s="32">
        <f t="shared" si="11"/>
        <v>0</v>
      </c>
      <c r="G26" s="32">
        <f t="shared" si="11"/>
        <v>0</v>
      </c>
      <c r="H26" s="32">
        <f t="shared" ref="H26:W26" si="12">SUM(H21:H25)</f>
        <v>0</v>
      </c>
      <c r="I26" s="32">
        <f t="shared" si="12"/>
        <v>912492.24585842201</v>
      </c>
      <c r="J26" s="32">
        <f t="shared" si="12"/>
        <v>25565212.6372413</v>
      </c>
      <c r="K26" s="32">
        <f t="shared" si="12"/>
        <v>52658243.368958957</v>
      </c>
      <c r="L26" s="32">
        <f t="shared" si="12"/>
        <v>46643552.430639222</v>
      </c>
      <c r="M26" s="32">
        <f t="shared" si="12"/>
        <v>64388879.701786332</v>
      </c>
      <c r="N26" s="32">
        <f t="shared" si="12"/>
        <v>49846973.141126826</v>
      </c>
      <c r="O26" s="32">
        <f t="shared" si="12"/>
        <v>49845628.402829818</v>
      </c>
      <c r="P26" s="32">
        <f t="shared" si="12"/>
        <v>60159546.682644218</v>
      </c>
      <c r="Q26" s="32">
        <f t="shared" si="12"/>
        <v>80260151.395258665</v>
      </c>
      <c r="R26" s="32">
        <f t="shared" si="12"/>
        <v>85293163.540668219</v>
      </c>
      <c r="S26" s="32">
        <f t="shared" si="12"/>
        <v>91551608.016073436</v>
      </c>
      <c r="T26" s="32">
        <f t="shared" si="12"/>
        <v>91553276.727535009</v>
      </c>
      <c r="U26" s="32">
        <f t="shared" si="12"/>
        <v>91553081.546689719</v>
      </c>
      <c r="V26" s="32">
        <f t="shared" si="12"/>
        <v>91552943.23127313</v>
      </c>
      <c r="W26" s="32">
        <f t="shared" si="12"/>
        <v>91550941.00719817</v>
      </c>
      <c r="X26" s="32"/>
      <c r="Y26" s="32">
        <f>SUM(Y21:Y25)</f>
        <v>0</v>
      </c>
      <c r="Z26" s="32">
        <f>SUM(Z21:Z25)</f>
        <v>190168380.38448423</v>
      </c>
      <c r="AA26" s="32">
        <f>SUM(AA21:AA25)</f>
        <v>325405463.16252774</v>
      </c>
      <c r="AB26" s="32">
        <f>SUM(AB21:AB25)</f>
        <v>457761850.52876943</v>
      </c>
    </row>
    <row r="27" spans="2:28" s="24" customFormat="1" ht="26.25" customHeight="1" x14ac:dyDescent="0.35">
      <c r="B27" s="95" t="s">
        <v>102</v>
      </c>
      <c r="C27" s="95"/>
      <c r="D27" s="32">
        <f t="shared" ref="D27:W27" si="13">SUM(D26,D20,D11)</f>
        <v>63210839.874229997</v>
      </c>
      <c r="E27" s="32">
        <f t="shared" si="13"/>
        <v>63111442.049920008</v>
      </c>
      <c r="F27" s="32">
        <f t="shared" si="13"/>
        <v>38390812.96409747</v>
      </c>
      <c r="G27" s="32">
        <f t="shared" si="13"/>
        <v>37812189.698416717</v>
      </c>
      <c r="H27" s="32">
        <f t="shared" si="13"/>
        <v>62837794.640432797</v>
      </c>
      <c r="I27" s="32">
        <f t="shared" si="13"/>
        <v>112750495.02003017</v>
      </c>
      <c r="J27" s="32">
        <f t="shared" si="13"/>
        <v>216277172.38055456</v>
      </c>
      <c r="K27" s="32">
        <f t="shared" si="13"/>
        <v>231223555.40634048</v>
      </c>
      <c r="L27" s="32">
        <f t="shared" si="13"/>
        <v>252813309.66259301</v>
      </c>
      <c r="M27" s="32">
        <f t="shared" si="13"/>
        <v>284027791.52453721</v>
      </c>
      <c r="N27" s="32">
        <f t="shared" si="13"/>
        <v>165853713.67225915</v>
      </c>
      <c r="O27" s="32">
        <f t="shared" si="13"/>
        <v>251705491.66010371</v>
      </c>
      <c r="P27" s="32">
        <f t="shared" si="13"/>
        <v>435932230.52341211</v>
      </c>
      <c r="Q27" s="32">
        <f t="shared" si="13"/>
        <v>555601954.01938474</v>
      </c>
      <c r="R27" s="32">
        <f t="shared" si="13"/>
        <v>580375799.02756155</v>
      </c>
      <c r="S27" s="32">
        <f t="shared" si="13"/>
        <v>171635082.73028857</v>
      </c>
      <c r="T27" s="32">
        <f t="shared" si="13"/>
        <v>250880881.61576635</v>
      </c>
      <c r="U27" s="32">
        <f t="shared" si="13"/>
        <v>439410759.99160224</v>
      </c>
      <c r="V27" s="32">
        <f t="shared" si="13"/>
        <v>503664523.1624651</v>
      </c>
      <c r="W27" s="32">
        <f t="shared" si="13"/>
        <v>474570175.5408088</v>
      </c>
      <c r="X27" s="32"/>
      <c r="Y27" s="32">
        <f>SUM(Y26,Y20,Y11)</f>
        <v>265363079.227097</v>
      </c>
      <c r="Z27" s="32">
        <f>SUM(Z26,Z20,Z11)</f>
        <v>1097092323.9940553</v>
      </c>
      <c r="AA27" s="32">
        <f>SUM(AA26,AA20,AA11)</f>
        <v>1989469188.9027214</v>
      </c>
      <c r="AB27" s="32">
        <f>SUM(AB26,AB20,AB11)</f>
        <v>1840161423.0409312</v>
      </c>
    </row>
    <row r="28" spans="2:28" s="25" customFormat="1" ht="25.5" customHeight="1" x14ac:dyDescent="0.3">
      <c r="B28" s="5"/>
      <c r="C28" s="4"/>
      <c r="D28" s="4"/>
      <c r="E28" s="4"/>
      <c r="F28" s="4"/>
      <c r="G28" s="4"/>
      <c r="H28" s="6"/>
      <c r="I28" s="6"/>
      <c r="J28" s="6"/>
      <c r="K28" s="6"/>
      <c r="L28" s="6"/>
      <c r="M28" s="6"/>
      <c r="N28" s="6"/>
      <c r="O28" s="6"/>
      <c r="P28" s="6"/>
      <c r="Q28" s="6"/>
      <c r="R28" s="6"/>
      <c r="S28" s="6"/>
      <c r="T28" s="6"/>
      <c r="U28" s="6"/>
      <c r="V28" s="6"/>
      <c r="W28" s="6"/>
      <c r="X28" s="6"/>
      <c r="Y28" s="6"/>
      <c r="Z28" s="6"/>
      <c r="AA28" s="6"/>
      <c r="AB28" s="6"/>
    </row>
  </sheetData>
  <mergeCells count="10">
    <mergeCell ref="N2:R2"/>
    <mergeCell ref="N3:R3"/>
    <mergeCell ref="S2:W2"/>
    <mergeCell ref="S3:W3"/>
    <mergeCell ref="B21:B26"/>
    <mergeCell ref="I2:M2"/>
    <mergeCell ref="I3:M3"/>
    <mergeCell ref="B15:B20"/>
    <mergeCell ref="B5:B9"/>
    <mergeCell ref="D3:H3"/>
  </mergeCells>
  <phoneticPr fontId="46" type="noConversion"/>
  <pageMargins left="0.43307086614173229" right="0.43307086614173229" top="0.74803149606299213" bottom="0.35433070866141736" header="0.31496062992125984" footer="0.31496062992125984"/>
  <pageSetup paperSize="8" scale="46" orientation="landscape" r:id="rId1"/>
  <headerFooter>
    <oddHeader>&amp;F</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7301-8DDF-4C63-9F27-E282107F7720}">
  <sheetPr>
    <tabColor rgb="FF00AEEF"/>
    <pageSetUpPr fitToPage="1"/>
  </sheetPr>
  <dimension ref="A1:E21"/>
  <sheetViews>
    <sheetView workbookViewId="0">
      <pane ySplit="7" topLeftCell="A8" activePane="bottomLeft" state="frozen"/>
      <selection pane="bottomLeft" activeCell="A10" sqref="A10"/>
    </sheetView>
  </sheetViews>
  <sheetFormatPr defaultRowHeight="14.5" x14ac:dyDescent="0.35"/>
  <cols>
    <col min="1" max="1" width="57.54296875" customWidth="1"/>
    <col min="2" max="2" width="82.81640625" customWidth="1"/>
    <col min="3" max="5" width="57.54296875" customWidth="1"/>
  </cols>
  <sheetData>
    <row r="1" spans="1:5" ht="20" x14ac:dyDescent="0.4">
      <c r="A1" s="146" t="s">
        <v>156</v>
      </c>
    </row>
    <row r="3" spans="1:5" ht="29.5" x14ac:dyDescent="0.35">
      <c r="A3" s="26" t="s">
        <v>202</v>
      </c>
      <c r="B3" s="26"/>
      <c r="C3" s="26"/>
      <c r="D3" s="26"/>
      <c r="E3" s="26"/>
    </row>
    <row r="5" spans="1:5" x14ac:dyDescent="0.35">
      <c r="A5" s="7" t="s">
        <v>157</v>
      </c>
    </row>
    <row r="6" spans="1:5" ht="15" thickBot="1" x14ac:dyDescent="0.4">
      <c r="A6" s="147"/>
    </row>
    <row r="7" spans="1:5" ht="15" thickBot="1" x14ac:dyDescent="0.4">
      <c r="A7" s="148" t="s">
        <v>158</v>
      </c>
      <c r="B7" s="149" t="s">
        <v>159</v>
      </c>
      <c r="C7" s="150" t="s">
        <v>160</v>
      </c>
      <c r="D7" s="151" t="s">
        <v>161</v>
      </c>
      <c r="E7" s="151" t="s">
        <v>162</v>
      </c>
    </row>
    <row r="8" spans="1:5" ht="15" thickBot="1" x14ac:dyDescent="0.4">
      <c r="A8" s="210" t="s">
        <v>163</v>
      </c>
      <c r="B8" s="211"/>
      <c r="C8" s="211"/>
      <c r="D8" s="211"/>
      <c r="E8" s="212"/>
    </row>
    <row r="9" spans="1:5" ht="105.75" customHeight="1" thickBot="1" x14ac:dyDescent="0.4">
      <c r="A9" s="159" t="s">
        <v>182</v>
      </c>
      <c r="B9" s="163" t="s">
        <v>187</v>
      </c>
      <c r="C9" s="153" t="s">
        <v>184</v>
      </c>
      <c r="D9" s="153" t="s">
        <v>185</v>
      </c>
      <c r="E9" s="164">
        <v>47088</v>
      </c>
    </row>
    <row r="10" spans="1:5" ht="170.25" customHeight="1" thickBot="1" x14ac:dyDescent="0.4">
      <c r="A10" s="159" t="s">
        <v>183</v>
      </c>
      <c r="B10" s="154" t="s">
        <v>201</v>
      </c>
      <c r="C10" s="153" t="s">
        <v>184</v>
      </c>
      <c r="D10" s="153" t="s">
        <v>186</v>
      </c>
      <c r="E10" s="164">
        <v>46905</v>
      </c>
    </row>
    <row r="11" spans="1:5" ht="77.25" customHeight="1" thickBot="1" x14ac:dyDescent="0.4">
      <c r="A11" s="160" t="s">
        <v>188</v>
      </c>
      <c r="B11" s="154" t="s">
        <v>191</v>
      </c>
      <c r="C11" s="153" t="s">
        <v>184</v>
      </c>
      <c r="D11" s="153" t="s">
        <v>190</v>
      </c>
      <c r="E11" s="164">
        <v>14032</v>
      </c>
    </row>
    <row r="12" spans="1:5" x14ac:dyDescent="0.35">
      <c r="A12" s="213" t="s">
        <v>164</v>
      </c>
      <c r="B12" s="214"/>
      <c r="C12" s="214"/>
      <c r="D12" s="214"/>
      <c r="E12" s="215"/>
    </row>
    <row r="13" spans="1:5" ht="33.75" customHeight="1" x14ac:dyDescent="0.35">
      <c r="A13" s="161" t="s">
        <v>189</v>
      </c>
      <c r="B13" s="152" t="s">
        <v>193</v>
      </c>
      <c r="C13" s="153" t="s">
        <v>192</v>
      </c>
      <c r="D13" s="153" t="s">
        <v>198</v>
      </c>
      <c r="E13" s="153" t="s">
        <v>197</v>
      </c>
    </row>
    <row r="14" spans="1:5" ht="33.75" customHeight="1" x14ac:dyDescent="0.35">
      <c r="A14" s="161" t="s">
        <v>173</v>
      </c>
      <c r="B14" s="155" t="s">
        <v>194</v>
      </c>
      <c r="C14" s="153" t="s">
        <v>195</v>
      </c>
      <c r="D14" s="153" t="s">
        <v>196</v>
      </c>
      <c r="E14" s="153" t="s">
        <v>197</v>
      </c>
    </row>
    <row r="15" spans="1:5" ht="30.75" customHeight="1" x14ac:dyDescent="0.35">
      <c r="A15" s="158" t="s">
        <v>169</v>
      </c>
      <c r="B15" s="156" t="s">
        <v>208</v>
      </c>
      <c r="C15" s="156" t="s">
        <v>200</v>
      </c>
      <c r="D15" s="157" t="s">
        <v>199</v>
      </c>
      <c r="E15" s="157">
        <v>2032</v>
      </c>
    </row>
    <row r="16" spans="1:5" ht="54" hidden="1" customHeight="1" thickBot="1" x14ac:dyDescent="0.4">
      <c r="A16" s="158" t="s">
        <v>165</v>
      </c>
      <c r="B16" s="158" t="s">
        <v>166</v>
      </c>
      <c r="C16" s="158" t="s">
        <v>167</v>
      </c>
      <c r="D16" s="162" t="s">
        <v>168</v>
      </c>
      <c r="E16" s="162">
        <v>2025</v>
      </c>
    </row>
    <row r="17" spans="1:5" ht="37.5" hidden="1" customHeight="1" thickBot="1" x14ac:dyDescent="0.4">
      <c r="A17" s="158" t="s">
        <v>169</v>
      </c>
      <c r="B17" s="158" t="s">
        <v>170</v>
      </c>
      <c r="C17" s="158" t="s">
        <v>167</v>
      </c>
      <c r="D17" s="162" t="s">
        <v>171</v>
      </c>
      <c r="E17" s="162">
        <v>2031</v>
      </c>
    </row>
    <row r="18" spans="1:5" ht="24" hidden="1" customHeight="1" thickBot="1" x14ac:dyDescent="0.4">
      <c r="A18" s="216" t="s">
        <v>172</v>
      </c>
      <c r="B18" s="216"/>
      <c r="C18" s="216"/>
      <c r="D18" s="216"/>
      <c r="E18" s="216"/>
    </row>
    <row r="19" spans="1:5" ht="24" hidden="1" x14ac:dyDescent="0.35">
      <c r="A19" s="217" t="s">
        <v>173</v>
      </c>
      <c r="B19" s="158" t="s">
        <v>174</v>
      </c>
      <c r="C19" s="217" t="s">
        <v>176</v>
      </c>
      <c r="D19" s="218" t="s">
        <v>177</v>
      </c>
      <c r="E19" s="218">
        <v>2027</v>
      </c>
    </row>
    <row r="20" spans="1:5" ht="24" hidden="1" x14ac:dyDescent="0.35">
      <c r="A20" s="217"/>
      <c r="B20" s="158" t="s">
        <v>175</v>
      </c>
      <c r="C20" s="217"/>
      <c r="D20" s="218"/>
      <c r="E20" s="218"/>
    </row>
    <row r="21" spans="1:5" ht="85.5" customHeight="1" x14ac:dyDescent="0.35">
      <c r="A21" s="158" t="s">
        <v>178</v>
      </c>
      <c r="B21" s="156" t="s">
        <v>179</v>
      </c>
      <c r="C21" s="156" t="s">
        <v>180</v>
      </c>
      <c r="D21" s="157" t="s">
        <v>181</v>
      </c>
      <c r="E21" s="157">
        <v>2025</v>
      </c>
    </row>
  </sheetData>
  <mergeCells count="7">
    <mergeCell ref="A8:E8"/>
    <mergeCell ref="A12:E12"/>
    <mergeCell ref="A18:E18"/>
    <mergeCell ref="A19:A20"/>
    <mergeCell ref="C19:C20"/>
    <mergeCell ref="D19:D20"/>
    <mergeCell ref="E19:E20"/>
  </mergeCells>
  <pageMargins left="0.70866141732283472" right="0.70866141732283472" top="0.74803149606299213" bottom="0.74803149606299213" header="0.31496062992125984" footer="0.31496062992125984"/>
  <pageSetup paperSize="8"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6EAB-DAD6-453B-8DBB-B97AB385AD6E}">
  <sheetPr>
    <tabColor rgb="FF002060"/>
    <pageSetUpPr fitToPage="1"/>
  </sheetPr>
  <dimension ref="A1:M21"/>
  <sheetViews>
    <sheetView workbookViewId="0">
      <selection activeCell="G9" sqref="G9"/>
    </sheetView>
  </sheetViews>
  <sheetFormatPr defaultRowHeight="14.5" x14ac:dyDescent="0.35"/>
  <cols>
    <col min="1" max="1" width="44.453125" customWidth="1"/>
    <col min="2" max="5" width="12.1796875" customWidth="1"/>
    <col min="6" max="6" width="13.1796875" customWidth="1"/>
    <col min="7" max="7" width="15" customWidth="1"/>
    <col min="8" max="11" width="12.1796875" customWidth="1"/>
    <col min="12" max="12" width="13" customWidth="1"/>
    <col min="13" max="13" width="12.1796875" customWidth="1"/>
  </cols>
  <sheetData>
    <row r="1" spans="1:13" ht="20" x14ac:dyDescent="0.4">
      <c r="A1" s="146" t="s">
        <v>156</v>
      </c>
    </row>
    <row r="2" spans="1:13" ht="31" x14ac:dyDescent="0.35">
      <c r="A2" s="219" t="s">
        <v>155</v>
      </c>
      <c r="B2" s="219"/>
      <c r="C2" s="219"/>
      <c r="D2" s="219"/>
      <c r="E2" s="219"/>
      <c r="F2" s="219"/>
      <c r="G2" s="219"/>
      <c r="H2" s="169"/>
      <c r="I2" s="169"/>
      <c r="J2" s="169"/>
      <c r="K2" s="169"/>
      <c r="L2" s="169"/>
      <c r="M2" s="169"/>
    </row>
    <row r="4" spans="1:13" x14ac:dyDescent="0.35">
      <c r="A4" s="7" t="s">
        <v>106</v>
      </c>
    </row>
    <row r="5" spans="1:13" x14ac:dyDescent="0.35">
      <c r="A5" s="7"/>
    </row>
    <row r="6" spans="1:13" x14ac:dyDescent="0.35">
      <c r="B6" s="220" t="s">
        <v>239</v>
      </c>
      <c r="C6" s="221"/>
      <c r="D6" s="221"/>
      <c r="E6" s="221"/>
      <c r="F6" s="221"/>
      <c r="G6" s="222"/>
      <c r="H6" s="220" t="s">
        <v>236</v>
      </c>
      <c r="I6" s="221"/>
      <c r="J6" s="221"/>
      <c r="K6" s="221"/>
      <c r="L6" s="221"/>
      <c r="M6" s="222"/>
    </row>
    <row r="7" spans="1:13" ht="60" customHeight="1" x14ac:dyDescent="0.35">
      <c r="A7" s="61" t="s">
        <v>107</v>
      </c>
      <c r="B7" s="119" t="s">
        <v>108</v>
      </c>
      <c r="C7" s="119" t="s">
        <v>109</v>
      </c>
      <c r="D7" s="119" t="s">
        <v>110</v>
      </c>
      <c r="E7" s="171" t="s">
        <v>237</v>
      </c>
      <c r="F7" s="119" t="s">
        <v>111</v>
      </c>
      <c r="G7" s="171" t="s">
        <v>238</v>
      </c>
      <c r="H7" s="119" t="s">
        <v>108</v>
      </c>
      <c r="I7" s="119" t="s">
        <v>109</v>
      </c>
      <c r="J7" s="119" t="s">
        <v>110</v>
      </c>
      <c r="K7" s="170" t="s">
        <v>123</v>
      </c>
      <c r="L7" s="119" t="s">
        <v>111</v>
      </c>
      <c r="M7" s="119" t="s">
        <v>112</v>
      </c>
    </row>
    <row r="8" spans="1:13" ht="26.25" customHeight="1" x14ac:dyDescent="0.35">
      <c r="A8" s="115" t="s">
        <v>113</v>
      </c>
      <c r="B8" s="115"/>
      <c r="C8" s="115"/>
      <c r="D8" s="115"/>
      <c r="E8" s="115"/>
      <c r="F8" s="122" t="s">
        <v>114</v>
      </c>
      <c r="G8" s="134">
        <f>SUM(G9:G14)</f>
        <v>3206094</v>
      </c>
      <c r="H8" s="115"/>
      <c r="I8" s="115"/>
      <c r="J8" s="115"/>
      <c r="K8" s="115"/>
      <c r="L8" s="122" t="s">
        <v>114</v>
      </c>
      <c r="M8" s="134">
        <f>SUM(M9:M14)</f>
        <v>4620000</v>
      </c>
    </row>
    <row r="9" spans="1:13" ht="26.25" customHeight="1" x14ac:dyDescent="0.35">
      <c r="A9" s="116" t="s">
        <v>115</v>
      </c>
      <c r="B9" s="117">
        <v>0</v>
      </c>
      <c r="C9" s="117">
        <v>7</v>
      </c>
      <c r="D9" s="117">
        <v>14</v>
      </c>
      <c r="E9" s="117">
        <v>2</v>
      </c>
      <c r="F9" s="132">
        <v>335714</v>
      </c>
      <c r="G9" s="172">
        <f>+(C9-MAX(MIN(E9,D9),B9))*F9</f>
        <v>1678570</v>
      </c>
      <c r="H9" s="117">
        <v>0</v>
      </c>
      <c r="I9" s="117">
        <v>7</v>
      </c>
      <c r="J9" s="117">
        <v>14</v>
      </c>
      <c r="K9" s="117">
        <v>14</v>
      </c>
      <c r="L9" s="132">
        <v>335714</v>
      </c>
      <c r="M9" s="131">
        <v>2350000</v>
      </c>
    </row>
    <row r="10" spans="1:13" ht="26.25" customHeight="1" x14ac:dyDescent="0.35">
      <c r="A10" s="116" t="s">
        <v>116</v>
      </c>
      <c r="B10" s="117">
        <v>7</v>
      </c>
      <c r="C10" s="117">
        <v>24</v>
      </c>
      <c r="D10" s="117">
        <v>41</v>
      </c>
      <c r="E10" s="117">
        <v>13</v>
      </c>
      <c r="F10" s="132">
        <v>40294</v>
      </c>
      <c r="G10" s="172">
        <f t="shared" ref="G10:G21" si="0">+(C10-MAX(MIN(E10,D10),B10))*F10</f>
        <v>443234</v>
      </c>
      <c r="H10" s="117">
        <v>7</v>
      </c>
      <c r="I10" s="117">
        <v>24</v>
      </c>
      <c r="J10" s="117">
        <v>41</v>
      </c>
      <c r="K10" s="117">
        <v>41</v>
      </c>
      <c r="L10" s="132">
        <v>40294</v>
      </c>
      <c r="M10" s="131">
        <v>685000</v>
      </c>
    </row>
    <row r="11" spans="1:13" ht="26.25" customHeight="1" x14ac:dyDescent="0.35">
      <c r="A11" s="116" t="s">
        <v>117</v>
      </c>
      <c r="B11" s="117">
        <v>4</v>
      </c>
      <c r="C11" s="117">
        <v>6</v>
      </c>
      <c r="D11" s="117">
        <v>8</v>
      </c>
      <c r="E11" s="117">
        <v>3</v>
      </c>
      <c r="F11" s="132">
        <v>250000</v>
      </c>
      <c r="G11" s="172">
        <f t="shared" si="0"/>
        <v>500000</v>
      </c>
      <c r="H11" s="117">
        <v>4</v>
      </c>
      <c r="I11" s="117">
        <v>6</v>
      </c>
      <c r="J11" s="117">
        <v>8</v>
      </c>
      <c r="K11" s="117">
        <v>8</v>
      </c>
      <c r="L11" s="132">
        <v>250000</v>
      </c>
      <c r="M11" s="131">
        <v>500000</v>
      </c>
    </row>
    <row r="12" spans="1:13" ht="26.25" customHeight="1" x14ac:dyDescent="0.35">
      <c r="A12" s="116" t="s">
        <v>118</v>
      </c>
      <c r="B12" s="117">
        <v>9</v>
      </c>
      <c r="C12" s="117">
        <v>23</v>
      </c>
      <c r="D12" s="117">
        <v>37</v>
      </c>
      <c r="E12" s="117">
        <v>15</v>
      </c>
      <c r="F12" s="132">
        <v>41786</v>
      </c>
      <c r="G12" s="172">
        <f t="shared" si="0"/>
        <v>334288</v>
      </c>
      <c r="H12" s="117">
        <v>9</v>
      </c>
      <c r="I12" s="117">
        <v>23</v>
      </c>
      <c r="J12" s="117">
        <v>37</v>
      </c>
      <c r="K12" s="117">
        <v>37</v>
      </c>
      <c r="L12" s="132">
        <v>41786</v>
      </c>
      <c r="M12" s="131">
        <v>585000</v>
      </c>
    </row>
    <row r="13" spans="1:13" ht="26.25" customHeight="1" x14ac:dyDescent="0.35">
      <c r="A13" s="116" t="s">
        <v>119</v>
      </c>
      <c r="B13" s="117">
        <v>5</v>
      </c>
      <c r="C13" s="117">
        <v>9</v>
      </c>
      <c r="D13" s="117">
        <v>13</v>
      </c>
      <c r="E13" s="117">
        <v>9</v>
      </c>
      <c r="F13" s="132">
        <v>62500</v>
      </c>
      <c r="G13" s="172">
        <f t="shared" si="0"/>
        <v>0</v>
      </c>
      <c r="H13" s="117">
        <v>5</v>
      </c>
      <c r="I13" s="117">
        <v>9</v>
      </c>
      <c r="J13" s="117">
        <v>13</v>
      </c>
      <c r="K13" s="117">
        <v>13</v>
      </c>
      <c r="L13" s="132">
        <v>62500</v>
      </c>
      <c r="M13" s="131">
        <v>250000</v>
      </c>
    </row>
    <row r="14" spans="1:13" ht="26.25" customHeight="1" x14ac:dyDescent="0.35">
      <c r="A14" s="116" t="s">
        <v>120</v>
      </c>
      <c r="B14" s="117">
        <v>6</v>
      </c>
      <c r="C14" s="117">
        <v>12</v>
      </c>
      <c r="D14" s="117">
        <v>18</v>
      </c>
      <c r="E14" s="117">
        <v>6</v>
      </c>
      <c r="F14" s="132">
        <v>41667</v>
      </c>
      <c r="G14" s="172">
        <f t="shared" si="0"/>
        <v>250002</v>
      </c>
      <c r="H14" s="117">
        <v>6</v>
      </c>
      <c r="I14" s="117">
        <v>12</v>
      </c>
      <c r="J14" s="117">
        <v>18</v>
      </c>
      <c r="K14" s="117">
        <v>18</v>
      </c>
      <c r="L14" s="132">
        <v>41667</v>
      </c>
      <c r="M14" s="131">
        <v>250000</v>
      </c>
    </row>
    <row r="15" spans="1:13" ht="26.25" customHeight="1" x14ac:dyDescent="0.35">
      <c r="A15" s="115" t="s">
        <v>121</v>
      </c>
      <c r="B15" s="118"/>
      <c r="C15" s="118"/>
      <c r="D15" s="118"/>
      <c r="E15" s="118"/>
      <c r="F15" s="133" t="s">
        <v>122</v>
      </c>
      <c r="G15" s="173">
        <f>SUM(G16:G21)</f>
        <v>524892.80256410257</v>
      </c>
      <c r="H15" s="118"/>
      <c r="I15" s="118"/>
      <c r="J15" s="118"/>
      <c r="K15" s="118"/>
      <c r="L15" s="133" t="s">
        <v>122</v>
      </c>
      <c r="M15" s="134">
        <f>SUM(M16:M21)</f>
        <v>4620000</v>
      </c>
    </row>
    <row r="16" spans="1:13" ht="26.25" customHeight="1" x14ac:dyDescent="0.35">
      <c r="A16" s="116" t="s">
        <v>115</v>
      </c>
      <c r="B16" s="117">
        <v>30</v>
      </c>
      <c r="C16" s="117">
        <v>92</v>
      </c>
      <c r="D16" s="117">
        <v>154</v>
      </c>
      <c r="E16" s="117">
        <v>93</v>
      </c>
      <c r="F16" s="132">
        <v>37903</v>
      </c>
      <c r="G16" s="174">
        <f t="shared" si="0"/>
        <v>-37903</v>
      </c>
      <c r="H16" s="117">
        <v>30</v>
      </c>
      <c r="I16" s="117">
        <v>92</v>
      </c>
      <c r="J16" s="117">
        <v>154</v>
      </c>
      <c r="K16" s="117">
        <v>154</v>
      </c>
      <c r="L16" s="132">
        <v>37903</v>
      </c>
      <c r="M16" s="131">
        <v>2350000</v>
      </c>
    </row>
    <row r="17" spans="1:13" ht="26.25" customHeight="1" x14ac:dyDescent="0.35">
      <c r="A17" s="116" t="s">
        <v>116</v>
      </c>
      <c r="B17" s="117">
        <v>36</v>
      </c>
      <c r="C17" s="117">
        <v>61</v>
      </c>
      <c r="D17" s="117">
        <v>86</v>
      </c>
      <c r="E17" s="117">
        <v>70.692307692307693</v>
      </c>
      <c r="F17" s="132">
        <v>27400</v>
      </c>
      <c r="G17" s="174">
        <f t="shared" si="0"/>
        <v>-265569.23076923081</v>
      </c>
      <c r="H17" s="117">
        <v>36</v>
      </c>
      <c r="I17" s="117">
        <v>61</v>
      </c>
      <c r="J17" s="117">
        <v>86</v>
      </c>
      <c r="K17" s="117">
        <v>86</v>
      </c>
      <c r="L17" s="132">
        <v>27400</v>
      </c>
      <c r="M17" s="131">
        <v>685000</v>
      </c>
    </row>
    <row r="18" spans="1:13" ht="26.25" customHeight="1" x14ac:dyDescent="0.35">
      <c r="A18" s="116" t="s">
        <v>117</v>
      </c>
      <c r="B18" s="117">
        <v>0</v>
      </c>
      <c r="C18" s="117">
        <v>103</v>
      </c>
      <c r="D18" s="117">
        <v>206</v>
      </c>
      <c r="E18" s="117">
        <v>37.666666666666664</v>
      </c>
      <c r="F18" s="132">
        <v>4854</v>
      </c>
      <c r="G18" s="172">
        <f t="shared" si="0"/>
        <v>317128.00000000006</v>
      </c>
      <c r="H18" s="117">
        <v>0</v>
      </c>
      <c r="I18" s="117">
        <v>103</v>
      </c>
      <c r="J18" s="117">
        <v>206</v>
      </c>
      <c r="K18" s="117">
        <v>206</v>
      </c>
      <c r="L18" s="132">
        <v>4854</v>
      </c>
      <c r="M18" s="131">
        <v>500000</v>
      </c>
    </row>
    <row r="19" spans="1:13" ht="26.25" customHeight="1" x14ac:dyDescent="0.35">
      <c r="A19" s="116" t="s">
        <v>118</v>
      </c>
      <c r="B19" s="117">
        <v>0</v>
      </c>
      <c r="C19" s="117">
        <v>140</v>
      </c>
      <c r="D19" s="117">
        <v>280</v>
      </c>
      <c r="E19" s="117">
        <v>59.2</v>
      </c>
      <c r="F19" s="132">
        <v>4179</v>
      </c>
      <c r="G19" s="172">
        <f t="shared" si="0"/>
        <v>337663.2</v>
      </c>
      <c r="H19" s="117">
        <v>0</v>
      </c>
      <c r="I19" s="117">
        <v>140</v>
      </c>
      <c r="J19" s="117">
        <v>280</v>
      </c>
      <c r="K19" s="117">
        <v>280</v>
      </c>
      <c r="L19" s="132">
        <v>4179</v>
      </c>
      <c r="M19" s="131">
        <v>585000</v>
      </c>
    </row>
    <row r="20" spans="1:13" ht="26.25" customHeight="1" x14ac:dyDescent="0.35">
      <c r="A20" s="116" t="s">
        <v>119</v>
      </c>
      <c r="B20" s="117">
        <v>50</v>
      </c>
      <c r="C20" s="117">
        <v>174</v>
      </c>
      <c r="D20" s="117">
        <v>298</v>
      </c>
      <c r="E20" s="117">
        <v>211.66666666666666</v>
      </c>
      <c r="F20" s="132">
        <v>2016</v>
      </c>
      <c r="G20" s="174">
        <f t="shared" si="0"/>
        <v>-75935.999999999985</v>
      </c>
      <c r="H20" s="117">
        <v>50</v>
      </c>
      <c r="I20" s="117">
        <v>174</v>
      </c>
      <c r="J20" s="117">
        <v>298</v>
      </c>
      <c r="K20" s="117">
        <v>298</v>
      </c>
      <c r="L20" s="132">
        <v>2016</v>
      </c>
      <c r="M20" s="131">
        <v>250000</v>
      </c>
    </row>
    <row r="21" spans="1:13" ht="26.25" customHeight="1" x14ac:dyDescent="0.35">
      <c r="A21" s="116" t="s">
        <v>120</v>
      </c>
      <c r="B21" s="117">
        <v>11</v>
      </c>
      <c r="C21" s="117">
        <v>93</v>
      </c>
      <c r="D21" s="117">
        <v>175</v>
      </c>
      <c r="E21" s="117">
        <v>11.166666666666666</v>
      </c>
      <c r="F21" s="132">
        <v>3049</v>
      </c>
      <c r="G21" s="172">
        <f t="shared" si="0"/>
        <v>249509.83333333331</v>
      </c>
      <c r="H21" s="117">
        <v>11</v>
      </c>
      <c r="I21" s="117">
        <v>93</v>
      </c>
      <c r="J21" s="117">
        <v>175</v>
      </c>
      <c r="K21" s="117">
        <v>175</v>
      </c>
      <c r="L21" s="132">
        <v>3049</v>
      </c>
      <c r="M21" s="131">
        <v>250000</v>
      </c>
    </row>
  </sheetData>
  <mergeCells count="3">
    <mergeCell ref="A2:G2"/>
    <mergeCell ref="B6:G6"/>
    <mergeCell ref="H6:M6"/>
  </mergeCells>
  <pageMargins left="0.70866141732283472" right="0.70866141732283472" top="0.74803149606299213" bottom="0.74803149606299213" header="0.31496062992125984" footer="0.31496062992125984"/>
  <pageSetup paperSize="9" scale="88" orientation="landscape" r:id="rId1"/>
  <headerFooter>
    <oddHeader>&amp;F</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Title</vt:lpstr>
      <vt:lpstr>Contents</vt:lpstr>
      <vt:lpstr>1. Forecast summary</vt:lpstr>
      <vt:lpstr>2. Operating expenditure</vt:lpstr>
      <vt:lpstr>3. Base capital expenditure</vt:lpstr>
      <vt:lpstr>4. MCP and Listed projects</vt:lpstr>
      <vt:lpstr>5. Major capex - outputs</vt:lpstr>
      <vt:lpstr>6. Grid Performance Targets</vt:lpstr>
      <vt:lpstr>7. Asset Performance &amp; Health</vt:lpstr>
      <vt:lpstr>'1. Forecast summary'!Print_Area</vt:lpstr>
      <vt:lpstr>'2. Operating expenditure'!Print_Area</vt:lpstr>
      <vt:lpstr>'3. Base capital expenditure'!Print_Area</vt:lpstr>
      <vt:lpstr>Contents!Print_Area</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2025-10-23T03:22:42Z</dcterms:created>
  <dcterms:modified xsi:type="dcterms:W3CDTF">2025-10-23T03:22:56Z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2025-10-23T03:22:56Z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8f23b3eb-109d-4a16-b0cb-341f414da006</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